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1"/>
  </bookViews>
  <sheets>
    <sheet name="Checklist" sheetId="4" r:id="rId1"/>
    <sheet name="SATEC Meter Schedule Template" sheetId="10" r:id="rId2"/>
  </sheets>
  <externalReferences>
    <externalReference r:id="rId8"/>
  </externalReferences>
  <definedNames>
    <definedName name="_xlnm._FilterDatabase" localSheetId="0" hidden="1">Checklist!$B$3:$JZ$90</definedName>
    <definedName name="_xlnm._FilterDatabase" localSheetId="1" hidden="1">'SATEC Meter Schedule Template'!#REF!</definedName>
    <definedName name="_xlnm.Print_Titles" localSheetId="1">'SATEC Meter Schedule Template'!$1:$1</definedName>
    <definedName name="valHighlight" localSheetId="1">IFERROR(IF('SATEC Meter Schedule Template'!#REF!="Yes",TRUE,FALSE),FALSE)</definedName>
    <definedName name="valHighlight">IFERROR(IF('[1]SATEC Meter Schedule Template'!#REF!="Yes",TRUE,FALSE),FALSE)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Query - December Invoicing" description="Connection to the 'December Invoicing' query in the workbook." type="5" refreshedVersion="2" saveData="1">
    <dbPr connection="" command="" commandType="2"/>
  </connection>
  <connection id="2" name="Query - Sample File" description="Connection to the 'Sample File' query in the workbook." type="5" background="1" refreshedVersion="2" saveData="1">
    <dbPr connection="Provider=Microsoft.Mashup.OleDb.1;Data Source=$Workbook$;Location=&quot;Sample File&quot;;Extended Properties=&quot;&quot;" command="SELECT * FROM [Sample File]" commandType="2"/>
  </connection>
  <connection id="3" name="Query - Sample File (2)" description="Connection to the 'Sample File (2)' query in the workbook." type="5" background="1" refreshedVersion="2" saveData="1">
    <dbPr connection="Provider=Microsoft.Mashup.OleDb.1;Data Source=$Workbook$;Location=&quot;Sample File (2)&quot;;Extended Properties=&quot;&quot;" command="SELECT * FROM [Sample File (2)]" commandType="2"/>
  </connection>
  <connection id="4" name="Query - September Datafiles" description="Connection to the 'September Datafiles' query in the workbook." type="5" refreshedVersion="2" saveData="1">
    <dbPr connection="" command="" commandType="2"/>
  </connection>
  <connection id="5" name="Query - Transform File" description="Connection to the 'Transform File' query in the workbook." type="5" background="1" refreshedVersion="2" saveData="1">
    <dbPr connection="Provider=Microsoft.Mashup.OleDb.1;Data Source=$Workbook$;Location=&quot;Transform File&quot;;Extended Properties=&quot;&quot;" command="SELECT * FROM [Transform File]" commandType="2"/>
  </connection>
  <connection id="6" name="Query - Transform File (2)" description="Connection to the 'Transform File (2)' query in the workbook." type="5" background="1" refreshedVersion="2" saveData="1">
    <dbPr connection="Provider=Microsoft.Mashup.OleDb.1;Data Source=$Workbook$;Location=&quot;Transform File (2)&quot;;Extended Properties=&quot;&quot;" command="SELECT * FROM [Transform File (2)]" commandType="2"/>
  </connection>
</connections>
</file>

<file path=xl/sharedStrings.xml><?xml version="1.0" encoding="utf-8"?>
<sst xmlns="http://schemas.openxmlformats.org/spreadsheetml/2006/main" count="4045" uniqueCount="875">
  <si>
    <t>Apartment Number</t>
  </si>
  <si>
    <t>September Invoiving</t>
  </si>
  <si>
    <t>December Invoiving</t>
  </si>
  <si>
    <t>Daily % comparison vs AER average</t>
  </si>
  <si>
    <t>Daily % vs Avg Perth family home</t>
  </si>
  <si>
    <t>February Invoicing</t>
  </si>
  <si>
    <t>NABERS Reconcillation Check</t>
  </si>
  <si>
    <t>April Invoicing</t>
  </si>
  <si>
    <t>June Invoicing</t>
  </si>
  <si>
    <t>August Invoicing</t>
  </si>
  <si>
    <t>October Invoicing</t>
  </si>
  <si>
    <t>December 2022 Invoicing</t>
  </si>
  <si>
    <t>February 2023 Invoicing</t>
  </si>
  <si>
    <t>March 2023 Invoicing</t>
  </si>
  <si>
    <t>May 2023 Invoicing</t>
  </si>
  <si>
    <t>July 2023 Invoicing</t>
  </si>
  <si>
    <t>September 2023 Invoicing</t>
  </si>
  <si>
    <t>November 2023 Invoicing</t>
  </si>
  <si>
    <t>January 2024 Invoicing</t>
  </si>
  <si>
    <t>March 2024 Invoicing</t>
  </si>
  <si>
    <t>First Estimated Reading Timestamp</t>
  </si>
  <si>
    <t>First Estimated Reading</t>
  </si>
  <si>
    <t>Last Estimated Reading Timestamp</t>
  </si>
  <si>
    <t>Last Estimated Reading</t>
  </si>
  <si>
    <t xml:space="preserve">Estimated Days in between </t>
  </si>
  <si>
    <t>Total Estimated Consumption</t>
  </si>
  <si>
    <t>Average Estimated Daily Consumption</t>
  </si>
  <si>
    <t>Initial Reading</t>
  </si>
  <si>
    <t>Final Reading</t>
  </si>
  <si>
    <t>Days in Billing Period</t>
  </si>
  <si>
    <t>Final Reading Type</t>
  </si>
  <si>
    <t xml:space="preserve">Total Consumption (kWh) </t>
  </si>
  <si>
    <t>Total Average Consumption per Day</t>
  </si>
  <si>
    <t>Estimated Cost</t>
  </si>
  <si>
    <t>Actual Readings 1/12/21</t>
  </si>
  <si>
    <t>Pre Rectification Works Check</t>
  </si>
  <si>
    <t>Post Rectification Works Check</t>
  </si>
  <si>
    <t>Meter Rectification</t>
  </si>
  <si>
    <t xml:space="preserve">Meter Rectification Works End </t>
  </si>
  <si>
    <t>Meter Rectification Passed</t>
  </si>
  <si>
    <t>Special Meter Reading</t>
  </si>
  <si>
    <t>Estimated Cost A1 Gazetted Tariff</t>
  </si>
  <si>
    <t>Meter Serial  Number</t>
  </si>
  <si>
    <t>Meter Embedded Network Naming Convention Identifier</t>
  </si>
  <si>
    <t>Timestamp</t>
  </si>
  <si>
    <t>Total kWh Reading</t>
  </si>
  <si>
    <t>Days</t>
  </si>
  <si>
    <t>Total Consumption (kWh)</t>
  </si>
  <si>
    <t>Daily Consumption (kWh)</t>
  </si>
  <si>
    <t>Actual/Estimated</t>
  </si>
  <si>
    <t>kWh</t>
  </si>
  <si>
    <t>$</t>
  </si>
  <si>
    <t>Shudown Schedule</t>
  </si>
  <si>
    <t>Date</t>
  </si>
  <si>
    <t>Time</t>
  </si>
  <si>
    <t>Tong Test (Amps)</t>
  </si>
  <si>
    <t>Live Reading Meter (Amps)</t>
  </si>
  <si>
    <t>Percentage Error Wiring Check per Photo</t>
  </si>
  <si>
    <t xml:space="preserve">Isolation Check </t>
  </si>
  <si>
    <t>Wiring Issue note</t>
  </si>
  <si>
    <t>Physical Wiring Check (Pass/ Fail)</t>
  </si>
  <si>
    <t>Total kWh Special Meter Read Period</t>
  </si>
  <si>
    <t>($/Ex GST)</t>
  </si>
  <si>
    <t>MSB MAIN CHECK METER</t>
  </si>
  <si>
    <t>RMT-APL-01-MSB-MSB-01-40002624-DL1</t>
  </si>
  <si>
    <t>Actual</t>
  </si>
  <si>
    <t>Yes</t>
  </si>
  <si>
    <t>MDB1</t>
  </si>
  <si>
    <t>RMT-APL-01-MSB-MDB1-01-75000025-DL1</t>
  </si>
  <si>
    <t xml:space="preserve"> </t>
  </si>
  <si>
    <t>MDB 2/3</t>
  </si>
  <si>
    <t>RMT-APL-01-MSB-MDB2-3-01-75000043-DL1</t>
  </si>
  <si>
    <t>MDB 4/5</t>
  </si>
  <si>
    <t>RMT-APL-01-MSB-MDB4-5-01-75000038-DL1</t>
  </si>
  <si>
    <t>SMSB Unit Main Switches</t>
  </si>
  <si>
    <t>RMT-APL-01-MSB-MSB-UMS-01-75000029-DL1</t>
  </si>
  <si>
    <t>Common, Commercial and PV</t>
  </si>
  <si>
    <t>RMT-APL-01-MSB-CMON-01-75000040-DL1</t>
  </si>
  <si>
    <t>DL1</t>
  </si>
  <si>
    <t>Common, Commercial and PV Export Meter</t>
  </si>
  <si>
    <t xml:space="preserve">Apartment 1 </t>
  </si>
  <si>
    <t>RMT-APL-01-MDB1-APR01-01-50002745-DL1</t>
  </si>
  <si>
    <t>yes</t>
  </si>
  <si>
    <t>Pass</t>
  </si>
  <si>
    <t>Apartment 2</t>
  </si>
  <si>
    <t>RMT-APL-01-MDB1-APR02-01-50002745-DL2</t>
  </si>
  <si>
    <t>Apartment 3</t>
  </si>
  <si>
    <t>RMT-APL-01-MDB1-APR03-01-50002745-DL3</t>
  </si>
  <si>
    <t>Apartment 4</t>
  </si>
  <si>
    <t>RMT-APL-01-MDB1-APR04-01-50002756-DL1</t>
  </si>
  <si>
    <t>Estimated</t>
  </si>
  <si>
    <t>Actual Reconcillation</t>
  </si>
  <si>
    <t>Apartment 5</t>
  </si>
  <si>
    <t>RMT-APL-01-MDB1-APR05-01-50002756-DL2</t>
  </si>
  <si>
    <t>Apartment 6</t>
  </si>
  <si>
    <t>RMT-APL-01-MDB1-APR06-01-50002756-DL3</t>
  </si>
  <si>
    <t xml:space="preserve">Actual - Calculated from meter total minus Apartments 4 &amp; 5 totals. </t>
  </si>
  <si>
    <t>Apartment 7</t>
  </si>
  <si>
    <t>RMT-APL-01-MDB1-APR07-01-50002692-DL1</t>
  </si>
  <si>
    <t>Apartment 8</t>
  </si>
  <si>
    <t>RMT-APL-01-MDB1-APR08-01-50002692-DL2</t>
  </si>
  <si>
    <t>Apartment 9</t>
  </si>
  <si>
    <t>RMT-APL-01-MDB1-APR09-01-50002692-DL3</t>
  </si>
  <si>
    <t>Apartment 10</t>
  </si>
  <si>
    <t>RMT-APL-01-MDB1-APR10-01-50002676-DL1</t>
  </si>
  <si>
    <t>Apartment 11</t>
  </si>
  <si>
    <t>RMT-APL-01-MSB-APR11-01-50002646-DL1</t>
  </si>
  <si>
    <t>Actual &amp; Estimated (Jan) Meter Split</t>
  </si>
  <si>
    <t>Apartment 12</t>
  </si>
  <si>
    <t>RMT-APL-01-MSB-APR12-01-50002646-DL2</t>
  </si>
  <si>
    <t xml:space="preserve">11/24/21  23:05:00.010   </t>
  </si>
  <si>
    <t>Apartment 13</t>
  </si>
  <si>
    <t>RMT-APL-01-MSB-APR13-01-50002646-DL3</t>
  </si>
  <si>
    <t>Apartment 14</t>
  </si>
  <si>
    <t>RMT-APL-01-MSB-APR14-01-50002728-DL1</t>
  </si>
  <si>
    <t>Actual &amp; Estimated (Feb) Meter Split</t>
  </si>
  <si>
    <t xml:space="preserve">11/24/21  22:20:00.010   </t>
  </si>
  <si>
    <t>Apartment 15</t>
  </si>
  <si>
    <t>RMT-APL-01-MSB-APR15-01-50002728-DL2</t>
  </si>
  <si>
    <t>Apartment 16</t>
  </si>
  <si>
    <t>RMT-APL-01-MDB3-APR16-01-50002687-DL1</t>
  </si>
  <si>
    <t>Actual &amp; Recommissioned 11/3/2022</t>
  </si>
  <si>
    <t>no</t>
  </si>
  <si>
    <t>Actually APR 17 breaker</t>
  </si>
  <si>
    <t>Fail</t>
  </si>
  <si>
    <t>Apartment 17</t>
  </si>
  <si>
    <t>RMT-APL-01-MDB3-APR17-01-50002687-DL2</t>
  </si>
  <si>
    <t>Actually APR 16 breaker</t>
  </si>
  <si>
    <t>Apartment 18</t>
  </si>
  <si>
    <t>RMT-APL-01-MDB3-APR18-01-50002687-DL3</t>
  </si>
  <si>
    <t>Actually APR 18 breaker</t>
  </si>
  <si>
    <t>Apartment 19</t>
  </si>
  <si>
    <t>RMT-APL-01-MDB3-APR19-01-50002760-DL1</t>
  </si>
  <si>
    <t>Actually APR 19 breaker</t>
  </si>
  <si>
    <t>Apartment 20</t>
  </si>
  <si>
    <t>RMT-APL-01-MDB3-APR20-01-50002760-DL2</t>
  </si>
  <si>
    <t>Actually APR 20 breaker</t>
  </si>
  <si>
    <t>Apartment 21</t>
  </si>
  <si>
    <t>RMT-APL-01-MDB3-APR21-01-50002760-DL3</t>
  </si>
  <si>
    <t>Actually APR 21 breaker</t>
  </si>
  <si>
    <t>Apartment 22</t>
  </si>
  <si>
    <t>RMT-APL-01-MDB3-APR22-01-50002668-DL1</t>
  </si>
  <si>
    <t>Estimated Actual &amp; Recommissioned 11/3/2022</t>
  </si>
  <si>
    <t>Actually APR 22 breaker</t>
  </si>
  <si>
    <t>Apartment 23</t>
  </si>
  <si>
    <t>RMT-APL-01-MDB3-APR23-01-50002668-DL2</t>
  </si>
  <si>
    <t>Actually APR 23 breaker</t>
  </si>
  <si>
    <t>Apartment 24</t>
  </si>
  <si>
    <t>RMT-APL-01-MDB3-APR24-01-50002668-DL3</t>
  </si>
  <si>
    <t>Actually APR 24 breaker</t>
  </si>
  <si>
    <t>Apartment 25</t>
  </si>
  <si>
    <t>RMT-APL-01-MDB3-APR25-01-50002685-DL1</t>
  </si>
  <si>
    <t>Actually APR 25 breaker</t>
  </si>
  <si>
    <t>Apartment 26</t>
  </si>
  <si>
    <t>RMT-APL-01-MDB3-APR26-01-50002685-DL2</t>
  </si>
  <si>
    <t>Actually APR 26 breaker</t>
  </si>
  <si>
    <t>Apartment 27</t>
  </si>
  <si>
    <t>RMT-APL-01-MDB2-APR27-01-50002663-DL1</t>
  </si>
  <si>
    <t>Actually APR 27 breaker</t>
  </si>
  <si>
    <t>Apartment 28</t>
  </si>
  <si>
    <t>RMT-APL-01-MDB2-APR28-01-50002663-DL2</t>
  </si>
  <si>
    <t>Actually APR 28 breaker</t>
  </si>
  <si>
    <t>Apartment 29</t>
  </si>
  <si>
    <t>RMT-APL-01-MDB2-APR29-01-50002663-DL3</t>
  </si>
  <si>
    <t>Actually APR 29 breaker</t>
  </si>
  <si>
    <t>Apartment 30</t>
  </si>
  <si>
    <t>RMT-APL-01-MDB2-APR30-01-50002733-DL1</t>
  </si>
  <si>
    <t>Actually APR 30 breaker</t>
  </si>
  <si>
    <t>Apartment 31</t>
  </si>
  <si>
    <t>RMT-APL-01-MDB2-APR31-01-50002733-DL2</t>
  </si>
  <si>
    <t>Actually APR 31 breaker</t>
  </si>
  <si>
    <t>Apartment 32</t>
  </si>
  <si>
    <t>RMT-APL-01-MDB2-APR32-01-50002733-DL3</t>
  </si>
  <si>
    <t>Actually APR 32 breaker</t>
  </si>
  <si>
    <t>Apartment 33</t>
  </si>
  <si>
    <t>RMT-APL-01-MDB2-APR33-01-50002751-DL1</t>
  </si>
  <si>
    <t>Actually APR 33 breaker</t>
  </si>
  <si>
    <t>Apartment 34</t>
  </si>
  <si>
    <t>RMT-APL-01-MDB2-APR34-01-50002751-DL2</t>
  </si>
  <si>
    <t>Actually APR 34 breaker</t>
  </si>
  <si>
    <t>Apartment 35</t>
  </si>
  <si>
    <t>RMT-APL-01-MDB2-APR35-01-50002751-DL3</t>
  </si>
  <si>
    <t>Actually APR 35 breaker</t>
  </si>
  <si>
    <t>Apartment 36</t>
  </si>
  <si>
    <t>RMT-APL-01-MDB2-APR36-01-50002683-DL1</t>
  </si>
  <si>
    <t xml:space="preserve">Datalog 2 has been amended to datalog 1. As originally designed.  </t>
  </si>
  <si>
    <t>Actual (Meter was reprogrammed 11/3/22)</t>
  </si>
  <si>
    <t>Apartment 37</t>
  </si>
  <si>
    <t>RMT-APL-01-MSB-APR37-01-50002764-DL1</t>
  </si>
  <si>
    <t xml:space="preserve">Origianal Memory Log 2 data. Different Firmware </t>
  </si>
  <si>
    <t>Apartment 38</t>
  </si>
  <si>
    <t>RMT-APL-01-MSB-APR38-01-50002764-DL2</t>
  </si>
  <si>
    <t>Apartment 39</t>
  </si>
  <si>
    <t>RMT-APL-01-MSB-APR39-01-50002764-DL3</t>
  </si>
  <si>
    <t>Actual - End of Month Read Unavalaible at time of billing</t>
  </si>
  <si>
    <t>Apartment 40</t>
  </si>
  <si>
    <t>RMT-APL-01-MDB4-APR40-01-50002690-DL1</t>
  </si>
  <si>
    <t>1.06PM</t>
  </si>
  <si>
    <t>Apartment 41</t>
  </si>
  <si>
    <t>RMT-APL-01-MDB4-APR41-01-50002690-DL2</t>
  </si>
  <si>
    <t>Reprogrammed</t>
  </si>
  <si>
    <t>Logs Programmed Correctly 2/2/2022</t>
  </si>
  <si>
    <t>Apartment 42</t>
  </si>
  <si>
    <t>RMT-APL-01-MDB4-APR42-01-50002690-DL3</t>
  </si>
  <si>
    <t>Special Meter Read</t>
  </si>
  <si>
    <t>12/2/2022 Actual % Adjusted values</t>
  </si>
  <si>
    <t>Apartment 43</t>
  </si>
  <si>
    <t>RMT-APL-01-MDB4-APR43-01-50002684-DL1</t>
  </si>
  <si>
    <t>Estimated Actual (Feb) Meter Split</t>
  </si>
  <si>
    <t>Actual &amp; Estimated Actual Meter Split</t>
  </si>
  <si>
    <t>Apartment 44</t>
  </si>
  <si>
    <t>RMT-APL-01-MDB4-APR44-01-50002684-DL2</t>
  </si>
  <si>
    <t>Actual &amp; Estimated Actual Meter Split 21/6/22</t>
  </si>
  <si>
    <t>Apartment 45</t>
  </si>
  <si>
    <t>RMT-APL-01-MDB4-APR45-01-50002684-DL3</t>
  </si>
  <si>
    <t>Apartment 46</t>
  </si>
  <si>
    <t>RMT-APL-01-MDB4-APR46-01-50002725-DL1</t>
  </si>
  <si>
    <t>Apartment 47</t>
  </si>
  <si>
    <t>RMT-APL-01-MDB4-APR47-01-50002725-DL2</t>
  </si>
  <si>
    <t>Apartment 48</t>
  </si>
  <si>
    <t>RMT-APL-01-MDB5-APR48-01-50002673-DL1</t>
  </si>
  <si>
    <t>Actually APR 48 breaker</t>
  </si>
  <si>
    <t>Apartment 49</t>
  </si>
  <si>
    <t>RMT-APL-01-MDB5-APR49-01-50002673-DL2</t>
  </si>
  <si>
    <t>Actually APR 49 breaker</t>
  </si>
  <si>
    <t>Apartment 50</t>
  </si>
  <si>
    <t>RMT-APL-01-MDB5-APR50-01-50002673-DL3</t>
  </si>
  <si>
    <t>Actually APR 50 breaker</t>
  </si>
  <si>
    <t>Apartment 51</t>
  </si>
  <si>
    <t>RMT-APL-01-MDB5-APR51-01-50002759-DL1</t>
  </si>
  <si>
    <t>No</t>
  </si>
  <si>
    <t>Actually APR 51 breaker</t>
  </si>
  <si>
    <t>Apartment 52</t>
  </si>
  <si>
    <t>RMT-APL-01-MDB5-APR52-01-50002759-DL2</t>
  </si>
  <si>
    <t>Actually APR 52 breaker</t>
  </si>
  <si>
    <t>Apartment 53</t>
  </si>
  <si>
    <t>RMT-APL-01-MDB5-APR53-01-50002759-DL3</t>
  </si>
  <si>
    <t>Actually APR 53 breaker</t>
  </si>
  <si>
    <t>Apartment 54</t>
  </si>
  <si>
    <t>RMT-APL-01-MDB5-APR54-01-50002686-DL1</t>
  </si>
  <si>
    <t>Actually APR 54 breaker</t>
  </si>
  <si>
    <t>Apartment 55</t>
  </si>
  <si>
    <t>RMT-APL-01-MDB5-APR55-01-50002686-DL2</t>
  </si>
  <si>
    <t>Actually APR 55 breaker</t>
  </si>
  <si>
    <t>Apartment 56</t>
  </si>
  <si>
    <t>RMT-APL-01-MDB5-APR56-01-50002686-DL3</t>
  </si>
  <si>
    <t>Actually APR 56 breaker</t>
  </si>
  <si>
    <t>Apartment 57</t>
  </si>
  <si>
    <t>RMT-APL-01-MDB5-APR57-01-50002561-DL1</t>
  </si>
  <si>
    <t>Actually APR 57 breaker</t>
  </si>
  <si>
    <t>Apartment 58</t>
  </si>
  <si>
    <t>RMT-APL-01-MDB5-APR58-01-50002561-DL2</t>
  </si>
  <si>
    <t>Actually APR 58 breaker</t>
  </si>
  <si>
    <t>Apartment 59</t>
  </si>
  <si>
    <t>RMT-APL-01-MDB5-APR59-01-50002561-DL3</t>
  </si>
  <si>
    <t>Actually APR 59 breaker</t>
  </si>
  <si>
    <t>Apartment 60</t>
  </si>
  <si>
    <t>RMT-APL-01-MDB5-APR60-01-50002758-DL1</t>
  </si>
  <si>
    <t>Actually APR 60 breaker</t>
  </si>
  <si>
    <t>Apartment 61</t>
  </si>
  <si>
    <t>RMT-APL-01-MDB5-APR61-01-50002758-DL2</t>
  </si>
  <si>
    <t>Actually APR 61 breaker</t>
  </si>
  <si>
    <t>Apartment 62</t>
  </si>
  <si>
    <t>RMT-APL-01-MDB5-APR62-01-50002758-DL3</t>
  </si>
  <si>
    <t>Actually APR 62 breaker</t>
  </si>
  <si>
    <t>Apartment 63</t>
  </si>
  <si>
    <t>RMT-APL-01-MDB5-APR63-01-50002679-DL1</t>
  </si>
  <si>
    <t>Actually APR 63 breaker</t>
  </si>
  <si>
    <t>Apartment 64</t>
  </si>
  <si>
    <t>RMT-APL-01-MDB5-APR64-01-50002679-DL2</t>
  </si>
  <si>
    <t>Actually APR 64 breaker</t>
  </si>
  <si>
    <t>Apartment 65</t>
  </si>
  <si>
    <t>RMT-APL-01-MDB4-APR65-01-50002681-DL1</t>
  </si>
  <si>
    <t>Apartment 66</t>
  </si>
  <si>
    <t>RMT-APL-01-MDB4-APR66-01-50002681-DL2</t>
  </si>
  <si>
    <t>Apartment 67</t>
  </si>
  <si>
    <t>RMT-APL-01-MDB4-APR67-01-50002681-DL3</t>
  </si>
  <si>
    <t>Apartment 68</t>
  </si>
  <si>
    <t>RMT-APL-01-MDB4-APR68-01-50002747-DL1</t>
  </si>
  <si>
    <t>Apartment 69</t>
  </si>
  <si>
    <t>RMT-APL-01-MDB4-APR69-01-50002747-DL2</t>
  </si>
  <si>
    <t>Apartment 70</t>
  </si>
  <si>
    <t>RMT-APL-01-MDB4-APR70-01-50002747-DL3</t>
  </si>
  <si>
    <t>Apartment 71</t>
  </si>
  <si>
    <t>RMT-APL-01-MDB4-APR71-01-50002975-DL1</t>
  </si>
  <si>
    <t>Apartment 72</t>
  </si>
  <si>
    <t>RMT-APL-01-MDB4-APR72-01-50002975-DL2</t>
  </si>
  <si>
    <t>Apartment 73</t>
  </si>
  <si>
    <t>RMT-APL-01-MSB-APR73-01-50002728-DL3</t>
  </si>
  <si>
    <t>Total Tenant Meters</t>
  </si>
  <si>
    <t>Total Reconciled Actual or Estimated Meter Readings</t>
  </si>
  <si>
    <t>Total Estimated Meter Readings</t>
  </si>
  <si>
    <t>December Billing Period</t>
  </si>
  <si>
    <t>February Billing Period</t>
  </si>
  <si>
    <t>April Billing Period</t>
  </si>
  <si>
    <t>Initial Date of Water Leak Electricity Cost Claim</t>
  </si>
  <si>
    <t>End Date of Rectification and Water Leak Discovery</t>
  </si>
  <si>
    <t xml:space="preserve">Total kWh Estimated </t>
  </si>
  <si>
    <t>Total Element47 reconciled claim @$0.19996 Cost to Strata</t>
  </si>
  <si>
    <t>Total Element47 reconciled claim @$0.266 Cost to Owner</t>
  </si>
  <si>
    <t>Apartment 52 Element47 Claim Response</t>
  </si>
  <si>
    <t>December Invoicing</t>
  </si>
  <si>
    <t>March Invoicing</t>
  </si>
  <si>
    <t>Sub Meter Tally</t>
  </si>
  <si>
    <t xml:space="preserve">Reconcillation </t>
  </si>
  <si>
    <t>% Variance</t>
  </si>
  <si>
    <t>Notes</t>
  </si>
  <si>
    <t>MSB Check Meter Sum</t>
  </si>
  <si>
    <t xml:space="preserve">Variation is due to 1x 800/5A CT being damaged from 21/7/21 at 6.30PM to 2/8/21. The CT was replaced during the site wide shutdown on the 2/8/21 and the meter resumed accurate reading from 5.30PM. Data was recorded and variance can be accounted for. </t>
  </si>
  <si>
    <t>Variance due to self consumption of unaccounted for Solar PV</t>
  </si>
  <si>
    <t>MDB1 Check Sum</t>
  </si>
  <si>
    <t>Sub meter readings taken manually between 9PM and 11.50PM on the 1/2/21 as sub meter data still catching up due to software recommissioning</t>
  </si>
  <si>
    <t>MDB 2/3 Check Sum</t>
  </si>
  <si>
    <t>Under Recover billed by Synergy/Western Power fonal Bill on 2/8/2022 for MDB3</t>
  </si>
  <si>
    <t xml:space="preserve">Sub meter readings taken manually between 9PM and 11.50PM on the 1/2/21 as sub meter data still catching up due to software recommissioning. Variance is accounted for in totalisation of master vs sub meter variation. </t>
  </si>
  <si>
    <t>MTR-APL-01-MDB3-APR23-01 had a special meter reading last billing period and there was an error in the formula</t>
  </si>
  <si>
    <t>MDB 4/5 Check Sum</t>
  </si>
  <si>
    <t>Under Recover billed by Synergy/Western Power fonal Bill on 2/8/2022 for MDB4</t>
  </si>
  <si>
    <t>MDB4 accounts for all 5 estiamted values. Sub meter readings taken manually between 9PM and 11.50PM on the 1/2/21 as sub meter data still catching up due to software recommissioning</t>
  </si>
  <si>
    <t xml:space="preserve">APR 45 &amp; APR46 were estimated using actual readings. </t>
  </si>
  <si>
    <t>Sub meter readings taken manually between 9PM and 11.50PM on the 26/6/22 for Apratmetns 44 and 45 as sub meter data lost due to software recommissioning</t>
  </si>
  <si>
    <t>Estimates are conservative in nature</t>
  </si>
  <si>
    <t>Total All Tenancy Sub Meters</t>
  </si>
  <si>
    <t>Total Site Electricity Consumption (Grid Check + PV Export)</t>
  </si>
  <si>
    <t>2 month Reconcillation Check</t>
  </si>
  <si>
    <t>Total Site Grid Check Meters</t>
  </si>
  <si>
    <t>Consumption</t>
  </si>
  <si>
    <t>Total Generation</t>
  </si>
  <si>
    <t>Generation</t>
  </si>
  <si>
    <t>Description</t>
  </si>
  <si>
    <t>Non Utility Meter Name</t>
  </si>
  <si>
    <t>Electrical Meter Asset Name</t>
  </si>
  <si>
    <t>PAS Meter Name - Local Access</t>
  </si>
  <si>
    <t>PAS Meter Name - Remote Access</t>
  </si>
  <si>
    <t xml:space="preserve">PAS Meter Name - 5 Minute Log ID </t>
  </si>
  <si>
    <t>Log Frequency (minutes)</t>
  </si>
  <si>
    <t>timestamp</t>
  </si>
  <si>
    <t>Import (kWh)</t>
  </si>
  <si>
    <t>Export (kWh)</t>
  </si>
  <si>
    <t>Make &amp; Model</t>
  </si>
  <si>
    <t>PAS Internal Name</t>
  </si>
  <si>
    <t>PAS External Name</t>
  </si>
  <si>
    <t>Site Identifyer</t>
  </si>
  <si>
    <t>Site Level</t>
  </si>
  <si>
    <t>Switchboard Meter Location</t>
  </si>
  <si>
    <t>Meter Service Identifyer</t>
  </si>
  <si>
    <t>Meter/Asset # on Service</t>
  </si>
  <si>
    <t>Serial Number</t>
  </si>
  <si>
    <t>Modbus Address</t>
  </si>
  <si>
    <t>Single Phase Meter Wiring Phase Identifier (I1/I2/I3)</t>
  </si>
  <si>
    <t>5 Min Data Log</t>
  </si>
  <si>
    <t>Firmware Version</t>
  </si>
  <si>
    <t>IMEI</t>
  </si>
  <si>
    <t>Boot</t>
  </si>
  <si>
    <t>Data Bits</t>
  </si>
  <si>
    <t xml:space="preserve">Stop Bits </t>
  </si>
  <si>
    <t>Parity</t>
  </si>
  <si>
    <t>Baud Rate</t>
  </si>
  <si>
    <t>FATBOX IP Address</t>
  </si>
  <si>
    <t>MAC Address</t>
  </si>
  <si>
    <t>XPW Server IP Address</t>
  </si>
  <si>
    <t>XPW Server Device ID</t>
  </si>
  <si>
    <t>Power Ledger Meter Type</t>
  </si>
  <si>
    <t>Power Ledger Naming</t>
  </si>
  <si>
    <t>PowerLedger ID</t>
  </si>
  <si>
    <t>Comms Setup</t>
  </si>
  <si>
    <t>Test Connection</t>
  </si>
  <si>
    <t>RTC Sync</t>
  </si>
  <si>
    <t>CT Primary Check</t>
  </si>
  <si>
    <t>CT Secondary</t>
  </si>
  <si>
    <t>Current Transformer Size</t>
  </si>
  <si>
    <t>Current Transformer Model #</t>
  </si>
  <si>
    <t>Protocol Setup</t>
  </si>
  <si>
    <t>Memory Log Setup</t>
  </si>
  <si>
    <t>Download Setup</t>
  </si>
  <si>
    <t>Pre-Commissioning Date</t>
  </si>
  <si>
    <t>Commissioning Date</t>
  </si>
  <si>
    <t>Western Power Meter Seriel Number</t>
  </si>
  <si>
    <t>National Meter Identifier (NMI)</t>
  </si>
  <si>
    <t>Western Power Site Address</t>
  </si>
  <si>
    <t>Final meter reading 20210721, 7.30am</t>
  </si>
  <si>
    <t>Final meter reading 20210802, 8.36am</t>
  </si>
  <si>
    <t xml:space="preserve"> kWh Consumed Rate A (peak)</t>
  </si>
  <si>
    <t>KWh Consumed Rate C (Off Peak)</t>
  </si>
  <si>
    <t>KWh Consumed Rate B (Weekday Shoulder</t>
  </si>
  <si>
    <t>KWh Consumed Rate D (Weekend Shoulder)</t>
  </si>
  <si>
    <t xml:space="preserve">Reading notes                                                                        </t>
  </si>
  <si>
    <t>KWH</t>
  </si>
  <si>
    <t>SATEC EM133 - XM - 5A</t>
  </si>
  <si>
    <t>MTR</t>
  </si>
  <si>
    <t>RMT</t>
  </si>
  <si>
    <t>APL</t>
  </si>
  <si>
    <t>01</t>
  </si>
  <si>
    <t>MSB</t>
  </si>
  <si>
    <t>I1, I2, I3</t>
  </si>
  <si>
    <t>V12.9.28</t>
  </si>
  <si>
    <t>V1.2.9</t>
  </si>
  <si>
    <t>None</t>
  </si>
  <si>
    <t>10.173.200.14</t>
  </si>
  <si>
    <t>207 . 232 . 60 . 18</t>
  </si>
  <si>
    <t>Grid</t>
  </si>
  <si>
    <t>Grid meter</t>
  </si>
  <si>
    <t>5A</t>
  </si>
  <si>
    <t>MSB  Grid Solar Export Control Meter</t>
  </si>
  <si>
    <t xml:space="preserve">Actrel Smart Meter </t>
  </si>
  <si>
    <t>03</t>
  </si>
  <si>
    <t>SATEC EM133 - XM- HACS</t>
  </si>
  <si>
    <t>V12.5.5</t>
  </si>
  <si>
    <t>V1.2.2</t>
  </si>
  <si>
    <t>Consumer</t>
  </si>
  <si>
    <t>Meter Reconciliation Check Meter</t>
  </si>
  <si>
    <t>40mA</t>
  </si>
  <si>
    <t>HX0145</t>
  </si>
  <si>
    <t>MDB2-3</t>
  </si>
  <si>
    <t>Meter Reconcilliation Check Meter</t>
  </si>
  <si>
    <t>MDB4-5</t>
  </si>
  <si>
    <t xml:space="preserve">     </t>
  </si>
  <si>
    <t>HX0157</t>
  </si>
  <si>
    <t>Damaged meter replaced</t>
  </si>
  <si>
    <t>CMON</t>
  </si>
  <si>
    <t>148002253 </t>
  </si>
  <si>
    <t>8001014345 </t>
  </si>
  <si>
    <t>UNIT CS  20 APOLLO PLACE,HALLS HEAD  WA  6210</t>
  </si>
  <si>
    <t>Need to check the registers in manual</t>
  </si>
  <si>
    <t>UMS</t>
  </si>
  <si>
    <t>Solar PV - Solis 30kW @Reception DB</t>
  </si>
  <si>
    <t>SATEC EM133 - XM - 100A</t>
  </si>
  <si>
    <t>RDB</t>
  </si>
  <si>
    <t>SPV</t>
  </si>
  <si>
    <t>Generator</t>
  </si>
  <si>
    <t>APARTMENT 01</t>
  </si>
  <si>
    <t>APR01</t>
  </si>
  <si>
    <t>I1</t>
  </si>
  <si>
    <t>10.173.200.02</t>
  </si>
  <si>
    <t>15PD000809</t>
  </si>
  <si>
    <t>UNIT 1  20 APOLLO PLACE,HALLS HEAD  WA  6210</t>
  </si>
  <si>
    <t>APARTMENT 02</t>
  </si>
  <si>
    <t>APR02</t>
  </si>
  <si>
    <t>I2</t>
  </si>
  <si>
    <t>DL2</t>
  </si>
  <si>
    <t>15PD000810</t>
  </si>
  <si>
    <t>8001567995</t>
  </si>
  <si>
    <t xml:space="preserve"> UNIT 2  20 APOLLO PLACE,HALLS HEAD  WA  6210</t>
  </si>
  <si>
    <t>APARTMENT 03</t>
  </si>
  <si>
    <t>APR03</t>
  </si>
  <si>
    <t>I3</t>
  </si>
  <si>
    <t>DL3</t>
  </si>
  <si>
    <t>15PD000811</t>
  </si>
  <si>
    <t>8001411773</t>
  </si>
  <si>
    <t xml:space="preserve"> UNIT 3  20 APOLLO PLACE,HALLS HEAD  WA  6210</t>
  </si>
  <si>
    <t>APARTMENT 04</t>
  </si>
  <si>
    <t>APR04</t>
  </si>
  <si>
    <t>15PD002956</t>
  </si>
  <si>
    <t xml:space="preserve"> UNIT 4  20 APOLLO PLACE,HALLS HEAD  WA  6210</t>
  </si>
  <si>
    <t>APARTMENT 05</t>
  </si>
  <si>
    <t>APR05</t>
  </si>
  <si>
    <t>15PD000825</t>
  </si>
  <si>
    <t>8001505805</t>
  </si>
  <si>
    <t xml:space="preserve"> UNIT 5  20 APOLLO PLACE,HALLS HEAD  WA  6210</t>
  </si>
  <si>
    <t>APARTMENT 06</t>
  </si>
  <si>
    <t>APR06</t>
  </si>
  <si>
    <t>15PD000826</t>
  </si>
  <si>
    <t>8001888089   </t>
  </si>
  <si>
    <t xml:space="preserve"> UNIT 6  20 APOLLO PLACE,HALLS HEAD  WA  6210</t>
  </si>
  <si>
    <t>APARTMENT 07</t>
  </si>
  <si>
    <t>APR07</t>
  </si>
  <si>
    <t>15PD000827</t>
  </si>
  <si>
    <t>8001108654   </t>
  </si>
  <si>
    <t xml:space="preserve"> UNIT 7  20 APOLLO PLACE,HALLS HEAD  WA  6210</t>
  </si>
  <si>
    <t>APARTMENT 08</t>
  </si>
  <si>
    <t>APR08</t>
  </si>
  <si>
    <t>15PD000828</t>
  </si>
  <si>
    <t>8001643878   </t>
  </si>
  <si>
    <t xml:space="preserve"> UNIT 8  20 APOLLO PLACE,HALLS HEAD  WA  6210</t>
  </si>
  <si>
    <t>APARTMENT 09</t>
  </si>
  <si>
    <t>APR09</t>
  </si>
  <si>
    <t>15PD000801</t>
  </si>
  <si>
    <t>8001625551   </t>
  </si>
  <si>
    <t xml:space="preserve"> UNIT 9  20 APOLLO PLACE,HALLS HEAD  WA  6210</t>
  </si>
  <si>
    <t>APARTMENT 10</t>
  </si>
  <si>
    <t>APR10</t>
  </si>
  <si>
    <t>15PD000802</t>
  </si>
  <si>
    <t>UNIT 10  20 APOLLO PLACE,HALLS HEAD  WA  6210</t>
  </si>
  <si>
    <t>APARTMENT 11</t>
  </si>
  <si>
    <t>APR11</t>
  </si>
  <si>
    <t>15PD000803</t>
  </si>
  <si>
    <t>8001251553</t>
  </si>
  <si>
    <t>UNIT 11  20 APOLLO PLACE,HALLS HEAD  WA  6210</t>
  </si>
  <si>
    <t>APARTMENT 12</t>
  </si>
  <si>
    <t>APR12</t>
  </si>
  <si>
    <t>15PD000804</t>
  </si>
  <si>
    <t>8001783530</t>
  </si>
  <si>
    <t>UNIT 12  20 APOLLO PLACE,HALLS HEAD  WA  6210</t>
  </si>
  <si>
    <t>APARTMENT 13</t>
  </si>
  <si>
    <t>APR13</t>
  </si>
  <si>
    <t>15PD000805</t>
  </si>
  <si>
    <t>8001676227</t>
  </si>
  <si>
    <t>UNIT 13  20 APOLLO PLACE,HALLS HEAD  WA  6210</t>
  </si>
  <si>
    <t>APARTMENT 14</t>
  </si>
  <si>
    <t>APR14</t>
  </si>
  <si>
    <t>15PD000806</t>
  </si>
  <si>
    <t>8001052102</t>
  </si>
  <si>
    <t>UNIT 14  20 APOLLO PLACE,HALLS HEAD  WA  6210</t>
  </si>
  <si>
    <t>APARTMENT 15</t>
  </si>
  <si>
    <t>APR15</t>
  </si>
  <si>
    <t>15PD000807</t>
  </si>
  <si>
    <t>8001556548</t>
  </si>
  <si>
    <t>UNIT 15  20 APOLLO PLACE,HALLS HEAD  WA  6210</t>
  </si>
  <si>
    <t>APARTMENT 16</t>
  </si>
  <si>
    <t>MDB3</t>
  </si>
  <si>
    <t>APR16</t>
  </si>
  <si>
    <t>10.173.200.20</t>
  </si>
  <si>
    <t>15PD000808</t>
  </si>
  <si>
    <t>8001216411</t>
  </si>
  <si>
    <t>UNIT 16  20 APOLLO PLACE,HALLS HEAD  WA  6210</t>
  </si>
  <si>
    <t>Missed reading photos on the initial cutover as meters were not removed on 21/7/2021.</t>
  </si>
  <si>
    <t>APARTMENT 17</t>
  </si>
  <si>
    <t>APR17</t>
  </si>
  <si>
    <t>15PD000237</t>
  </si>
  <si>
    <t>8001957532</t>
  </si>
  <si>
    <t>UNIT 17  20 APOLLO PLACE,HALLS HEAD  WA  6210</t>
  </si>
  <si>
    <t>APARTMENT 18</t>
  </si>
  <si>
    <t>APR18</t>
  </si>
  <si>
    <t>15PD000238</t>
  </si>
  <si>
    <t>8001763884</t>
  </si>
  <si>
    <t>UNIT 18  20 APOLLO PLACE,HALLS HEAD  WA  6210</t>
  </si>
  <si>
    <t>APARTMENT 19</t>
  </si>
  <si>
    <t>APR19</t>
  </si>
  <si>
    <t>15PD000239</t>
  </si>
  <si>
    <t>8001466144</t>
  </si>
  <si>
    <t>UNIT 19  20 APOLLO PLACE,HALLS HEAD  WA  6210</t>
  </si>
  <si>
    <t>APARTMENT 20</t>
  </si>
  <si>
    <t>APR20</t>
  </si>
  <si>
    <t>15PD000240</t>
  </si>
  <si>
    <t>8001268025</t>
  </si>
  <si>
    <t>UNIT 20  20 APOLLO PLACE,HALLS HEAD  WA  6210</t>
  </si>
  <si>
    <t>APARTMENT 21</t>
  </si>
  <si>
    <t>APR21</t>
  </si>
  <si>
    <t>15PD000229</t>
  </si>
  <si>
    <t>8001429232</t>
  </si>
  <si>
    <t>UNIT 21  20 APOLLO PLACE,HALLS HEAD  WA  6210</t>
  </si>
  <si>
    <t>APARTMENT 22</t>
  </si>
  <si>
    <t>APR22</t>
  </si>
  <si>
    <t>15PD000230</t>
  </si>
  <si>
    <t>8001190342</t>
  </si>
  <si>
    <t>UNIT 22  20 APOLLO PLACE,HALLS HEAD  WA  6210</t>
  </si>
  <si>
    <t>APARTMENT 23</t>
  </si>
  <si>
    <t>APR23</t>
  </si>
  <si>
    <t>15PD000231</t>
  </si>
  <si>
    <t>8001086283</t>
  </si>
  <si>
    <t>UNIT 23  20 APOLLO PLACE,HALLS HEAD  WA  6210</t>
  </si>
  <si>
    <t>APARTMENT 24</t>
  </si>
  <si>
    <t>APR24</t>
  </si>
  <si>
    <t>15PD000232</t>
  </si>
  <si>
    <t>8001486983</t>
  </si>
  <si>
    <t>UNIT 24  20 APOLLO PLACE,HALLS HEAD  WA  6210</t>
  </si>
  <si>
    <t>APARTMENT 25</t>
  </si>
  <si>
    <t>APR25</t>
  </si>
  <si>
    <t>15PD000161</t>
  </si>
  <si>
    <t>8001903500</t>
  </si>
  <si>
    <t>UNIT 25  20 APOLLO PLACE,HALLS HEAD  WA  6210</t>
  </si>
  <si>
    <t>APARTMENT 26</t>
  </si>
  <si>
    <t>APR26</t>
  </si>
  <si>
    <t>15PD000162</t>
  </si>
  <si>
    <t>8001463574</t>
  </si>
  <si>
    <t>UNIT 26  20 APOLLO PLACE,HALLS HEAD  WA  6210</t>
  </si>
  <si>
    <t>APARTMENT 27</t>
  </si>
  <si>
    <t>MDB2</t>
  </si>
  <si>
    <t>APR27</t>
  </si>
  <si>
    <t>10.173.200.10</t>
  </si>
  <si>
    <t>15PD000163</t>
  </si>
  <si>
    <t>8001480077</t>
  </si>
  <si>
    <t>UNIT 27  20 APOLLO PLACE,HALLS HEAD  WA  6210</t>
  </si>
  <si>
    <t>APARTMENT 28</t>
  </si>
  <si>
    <t>APR28</t>
  </si>
  <si>
    <t>15PD000164</t>
  </si>
  <si>
    <t>8001215157</t>
  </si>
  <si>
    <t>UNIT 28  20 APOLLO PLACE,HALLS HEAD  WA  6210</t>
  </si>
  <si>
    <t>APARTMENT 29</t>
  </si>
  <si>
    <t>APR29</t>
  </si>
  <si>
    <t>15PD000217</t>
  </si>
  <si>
    <t>8001062488</t>
  </si>
  <si>
    <t>UNIT 29  20 APOLLO PLACE,HALLS HEAD  WA  6210</t>
  </si>
  <si>
    <t>APARTMENT 30</t>
  </si>
  <si>
    <t>APR30</t>
  </si>
  <si>
    <t>15PD000218</t>
  </si>
  <si>
    <t>8001212853</t>
  </si>
  <si>
    <t>UNIT 30  20 APOLLO PLACE,HALLS HEAD  WA  6210</t>
  </si>
  <si>
    <t>APARTMENT 31</t>
  </si>
  <si>
    <t>APR31</t>
  </si>
  <si>
    <t>15PD000219</t>
  </si>
  <si>
    <t>8001550620</t>
  </si>
  <si>
    <t>UNIT 31  20 APOLLO PLACE,HALLS HEAD  WA  6210</t>
  </si>
  <si>
    <t>APARTMENT 32</t>
  </si>
  <si>
    <t>APR32</t>
  </si>
  <si>
    <t>15PD000220</t>
  </si>
  <si>
    <t>8001671238</t>
  </si>
  <si>
    <t>UNIT 32  20 APOLLO PLACE,HALLS HEAD  WA  6210</t>
  </si>
  <si>
    <t>APARTMENT 33</t>
  </si>
  <si>
    <t>APR33</t>
  </si>
  <si>
    <t>15PD000509</t>
  </si>
  <si>
    <t>8001052381</t>
  </si>
  <si>
    <t>UNIT 33  20 APOLLO PLACE,HALLS HEAD  WA  6210</t>
  </si>
  <si>
    <t>APARTMENT 34</t>
  </si>
  <si>
    <t>APR34</t>
  </si>
  <si>
    <t>15PD000510</t>
  </si>
  <si>
    <t>8001069934</t>
  </si>
  <si>
    <t>UNIT 34  20 APOLLO PLACE,HALLS HEAD  WA  6210</t>
  </si>
  <si>
    <t>APARTMENT 35</t>
  </si>
  <si>
    <t>APR35</t>
  </si>
  <si>
    <t>15PD000511</t>
  </si>
  <si>
    <t>8001330445</t>
  </si>
  <si>
    <t>UNIT 35  20 APOLLO PLACE,HALLS HEAD  WA  6210</t>
  </si>
  <si>
    <t>APARTMENT 36</t>
  </si>
  <si>
    <t>APR36</t>
  </si>
  <si>
    <t>15PD000512</t>
  </si>
  <si>
    <t>8001647088</t>
  </si>
  <si>
    <t>UNIT 36  20 APOLLO PLACE,HALLS HEAD  WA  6210</t>
  </si>
  <si>
    <t>APARTMENT 37</t>
  </si>
  <si>
    <t>APR37</t>
  </si>
  <si>
    <t>15PD000253</t>
  </si>
  <si>
    <t>8001629912</t>
  </si>
  <si>
    <t>UNIT 37  20 APOLLO PLACE,HALLS HEAD  WA  6210</t>
  </si>
  <si>
    <t>APARTMENT 38</t>
  </si>
  <si>
    <t>APR38</t>
  </si>
  <si>
    <t>15PD000254</t>
  </si>
  <si>
    <t>8001859300</t>
  </si>
  <si>
    <t>UNIT 38  20 APOLLO PLACE,HALLS HEAD  WA  6210</t>
  </si>
  <si>
    <t>APARTMENT 39</t>
  </si>
  <si>
    <t>APR39</t>
  </si>
  <si>
    <t>15PD000255</t>
  </si>
  <si>
    <t>8001166792</t>
  </si>
  <si>
    <t>UNIT 39  20 APOLLO PLACE,HALLS HEAD  WA  6210</t>
  </si>
  <si>
    <t>APARTMENT 40</t>
  </si>
  <si>
    <t>MDB4</t>
  </si>
  <si>
    <t>APR40</t>
  </si>
  <si>
    <t>10.173.200.32</t>
  </si>
  <si>
    <t>15PD000256</t>
  </si>
  <si>
    <t>8001108790</t>
  </si>
  <si>
    <t>UNIT 40  20 APOLLO PLACE,HALLS HEAD  WA  6210</t>
  </si>
  <si>
    <t>APARTMENT 41</t>
  </si>
  <si>
    <t>APR41</t>
  </si>
  <si>
    <t>15PD000513</t>
  </si>
  <si>
    <t>8001515567</t>
  </si>
  <si>
    <t>UNIT 41  20 APOLLO PLACE,HALLS HEAD  WA  6210</t>
  </si>
  <si>
    <t>APARTMENT 42</t>
  </si>
  <si>
    <t>APR42</t>
  </si>
  <si>
    <t>15PD000514</t>
  </si>
  <si>
    <t>8001905378</t>
  </si>
  <si>
    <t>UNIT 42  20 APOLLO PLACE,HALLS HEAD  WA  6210</t>
  </si>
  <si>
    <t>APARTMENT 43</t>
  </si>
  <si>
    <t>APR43</t>
  </si>
  <si>
    <t>15PD000515</t>
  </si>
  <si>
    <t>8001057219</t>
  </si>
  <si>
    <t>UNIT 43  20 APOLLO PLACE,HALLS HEAD  WA  6210</t>
  </si>
  <si>
    <t>APARTMENT 44</t>
  </si>
  <si>
    <t>APR44</t>
  </si>
  <si>
    <t>15PD000516</t>
  </si>
  <si>
    <t>8001555509</t>
  </si>
  <si>
    <t>UNIT 44  20 APOLLO PLACE,HALLS HEAD  WA  6210</t>
  </si>
  <si>
    <t>APARTMENT 45</t>
  </si>
  <si>
    <t>APR45</t>
  </si>
  <si>
    <t>15PD000522</t>
  </si>
  <si>
    <t>8001946498</t>
  </si>
  <si>
    <t>UNIT 45  20 APOLLO PLACE,HALLS HEAD  WA  6210</t>
  </si>
  <si>
    <t>APARTMENT 46</t>
  </si>
  <si>
    <t>APR46</t>
  </si>
  <si>
    <t>15PD000545</t>
  </si>
  <si>
    <t>8001343536</t>
  </si>
  <si>
    <t>UNIT 46  20 APOLLO PLACE,HALLS HEAD  WA  6210</t>
  </si>
  <si>
    <t>APARTMENT 47</t>
  </si>
  <si>
    <t>APR47</t>
  </si>
  <si>
    <t>15PD000546</t>
  </si>
  <si>
    <t>8001352231</t>
  </si>
  <si>
    <t>UNIT 47  20 APOLLO PLACE,HALLS HEAD  WA  6210</t>
  </si>
  <si>
    <t>APARTMENT 48</t>
  </si>
  <si>
    <t>MDB5</t>
  </si>
  <si>
    <t>APR48</t>
  </si>
  <si>
    <t>10.173.200.25</t>
  </si>
  <si>
    <t>15PD000547</t>
  </si>
  <si>
    <t>8001079841</t>
  </si>
  <si>
    <t>UNIT 48  20 APOLLO PLACE,HALLS HEAD  WA  6210</t>
  </si>
  <si>
    <t>APARTMENT 49</t>
  </si>
  <si>
    <t>APR49</t>
  </si>
  <si>
    <t>15PD000548</t>
  </si>
  <si>
    <t>8001732436</t>
  </si>
  <si>
    <t>UNIT 49  20 APOLLO PLACE,HALLS HEAD  WA  6210</t>
  </si>
  <si>
    <t>APARTMENT 50</t>
  </si>
  <si>
    <t>APR50</t>
  </si>
  <si>
    <t>15PM025654</t>
  </si>
  <si>
    <t>8001316190</t>
  </si>
  <si>
    <t>UNIT 50  20 APOLLO PLACE,HALLS HEAD  WA  6210</t>
  </si>
  <si>
    <t>APARTMENT 51</t>
  </si>
  <si>
    <t>APR51</t>
  </si>
  <si>
    <t>15PM025655</t>
  </si>
  <si>
    <t>8001161784</t>
  </si>
  <si>
    <t>UNIT 51  20 APOLLO PLACE,HALLS HEAD  WA  6210</t>
  </si>
  <si>
    <t>APARTMENT 52</t>
  </si>
  <si>
    <t>APR52</t>
  </si>
  <si>
    <t>15PM025656</t>
  </si>
  <si>
    <t>8001894214</t>
  </si>
  <si>
    <t>UNIT 52  20 APOLLO PLACE,HALLS HEAD  WA  6210</t>
  </si>
  <si>
    <t>APARTMENT 53</t>
  </si>
  <si>
    <t>APR53</t>
  </si>
  <si>
    <t>15PM025657</t>
  </si>
  <si>
    <t>8001755000</t>
  </si>
  <si>
    <t>UNIT 53  20 APOLLO PLACE,HALLS HEAD  WA  6210</t>
  </si>
  <si>
    <t>APARTMENT 54</t>
  </si>
  <si>
    <t>APR54</t>
  </si>
  <si>
    <t>15PM025702</t>
  </si>
  <si>
    <t>8001764186</t>
  </si>
  <si>
    <t>UNIT 54  20 APOLLO PLACE,HALLS HEAD  WA  6210</t>
  </si>
  <si>
    <t>APARTMENT 55</t>
  </si>
  <si>
    <t>APR55</t>
  </si>
  <si>
    <t>15PM025703</t>
  </si>
  <si>
    <t>8001921147</t>
  </si>
  <si>
    <t>UNIT 55  20 APOLLO PLACE,HALLS HEAD  WA  6210</t>
  </si>
  <si>
    <t>APARTMENT 56</t>
  </si>
  <si>
    <t>APR56</t>
  </si>
  <si>
    <t>15PM025704</t>
  </si>
  <si>
    <t>8001039180</t>
  </si>
  <si>
    <t>UNIT 56  20 APOLLO PLACE,HALLS HEAD  WA  6210</t>
  </si>
  <si>
    <t>APARTMENT 57</t>
  </si>
  <si>
    <t>APR57</t>
  </si>
  <si>
    <t>15PM025705</t>
  </si>
  <si>
    <t>8001646447</t>
  </si>
  <si>
    <t>UNIT 57  20 APOLLO PLACE,HALLS HEAD  WA  6210</t>
  </si>
  <si>
    <t>APARTMENT 58</t>
  </si>
  <si>
    <t>APR58</t>
  </si>
  <si>
    <t>15PM025722</t>
  </si>
  <si>
    <t>8001114021</t>
  </si>
  <si>
    <t>UNIT 58  20 APOLLO PLACE,HALLS HEAD  WA  6210</t>
  </si>
  <si>
    <t>APARTMENT 59</t>
  </si>
  <si>
    <t>APR59</t>
  </si>
  <si>
    <t>15PM025723</t>
  </si>
  <si>
    <t>8001921326</t>
  </si>
  <si>
    <t>UNIT 59  20 APOLLO PLACE,HALLS HEAD  WA  6210</t>
  </si>
  <si>
    <t>APARTMENT 60</t>
  </si>
  <si>
    <t>APR60</t>
  </si>
  <si>
    <t>15PM025724</t>
  </si>
  <si>
    <t>8001790633     </t>
  </si>
  <si>
    <t>UNIT 60  20 APOLLO PLACE,HALLS HEAD  WA  6210</t>
  </si>
  <si>
    <t>APARTMENT 61</t>
  </si>
  <si>
    <t>APR61</t>
  </si>
  <si>
    <t>15PM025725</t>
  </si>
  <si>
    <t>8001244382     </t>
  </si>
  <si>
    <t>UNIT 61  20 APOLLO PLACE,HALLS HEAD  WA  6210</t>
  </si>
  <si>
    <t>APARTMENT 62</t>
  </si>
  <si>
    <t>APR62</t>
  </si>
  <si>
    <t>15PD000541</t>
  </si>
  <si>
    <t>8001888779   </t>
  </si>
  <si>
    <t>UNIT 62  20 APOLLO PLACE,HALLS HEAD  WA  6210</t>
  </si>
  <si>
    <t>APARTMENT 63</t>
  </si>
  <si>
    <t>APR63</t>
  </si>
  <si>
    <t>15PD000542</t>
  </si>
  <si>
    <t>8001242474   </t>
  </si>
  <si>
    <t>UNIT 63  20 APOLLO PLACE,HALLS HEAD  WA  6210</t>
  </si>
  <si>
    <t>APARTMENT 64</t>
  </si>
  <si>
    <t>APR64</t>
  </si>
  <si>
    <t>15PD000543</t>
  </si>
  <si>
    <t>8001971446   </t>
  </si>
  <si>
    <t>UNIT 64  20 APOLLO PLACE,HALLS HEAD  WA  6210</t>
  </si>
  <si>
    <t>APARTMENT 65</t>
  </si>
  <si>
    <t>APR65</t>
  </si>
  <si>
    <t>15PD000544</t>
  </si>
  <si>
    <t>8001211605   </t>
  </si>
  <si>
    <t>UNIT 65  20 APOLLO PLACE,HALLS HEAD  WA  6210</t>
  </si>
  <si>
    <t>APARTMENT 66</t>
  </si>
  <si>
    <t>APR66</t>
  </si>
  <si>
    <t>15PD000377</t>
  </si>
  <si>
    <t>8001636763   </t>
  </si>
  <si>
    <t>UNIT 66  20 APOLLO PLACE,HALLS HEAD  WA  6210</t>
  </si>
  <si>
    <t>APARTMENT 67</t>
  </si>
  <si>
    <t>APR67</t>
  </si>
  <si>
    <t>258001117 </t>
  </si>
  <si>
    <t>8001058530 </t>
  </si>
  <si>
    <t>UNIT 67  20 APOLLO PLACE,HALLS HEAD  WA  6210</t>
  </si>
  <si>
    <t>APARTMENT 68</t>
  </si>
  <si>
    <t>APR68</t>
  </si>
  <si>
    <t>15PD000379</t>
  </si>
  <si>
    <t>8001894200   </t>
  </si>
  <si>
    <t>UNIT 68  20 APOLLO PLACE,HALLS HEAD  WA  6210</t>
  </si>
  <si>
    <t>APARTMENT 69</t>
  </si>
  <si>
    <t>APR69</t>
  </si>
  <si>
    <t>15PD000380</t>
  </si>
  <si>
    <t>8001885783   </t>
  </si>
  <si>
    <t>UNIT 69  20 APOLLO PLACE,HALLS HEAD  WA  6210</t>
  </si>
  <si>
    <t>APARTMENT 70</t>
  </si>
  <si>
    <t>APR70</t>
  </si>
  <si>
    <t>15PM025650</t>
  </si>
  <si>
    <t>8001838386     </t>
  </si>
  <si>
    <t>UNIT 70  20 APOLLO PLACE,HALLS HEAD  WA  6210</t>
  </si>
  <si>
    <t>APARTMENT 71</t>
  </si>
  <si>
    <t>APR71</t>
  </si>
  <si>
    <t>15PM025651</t>
  </si>
  <si>
    <t>8001370996     </t>
  </si>
  <si>
    <t>UNIT 71  20 APOLLO PLACE,HALLS HEAD  WA  6210</t>
  </si>
  <si>
    <t>APARTMENT 72</t>
  </si>
  <si>
    <t>APR72</t>
  </si>
  <si>
    <t>15PM025652</t>
  </si>
  <si>
    <t>8001286243     </t>
  </si>
  <si>
    <t>UNIT 72  20 APOLLO PLACE,HALLS HEAD  WA  6210</t>
  </si>
  <si>
    <t>APARTMENT 73</t>
  </si>
  <si>
    <t>APR73</t>
  </si>
  <si>
    <t>Did not exist, not programmed in PAS</t>
  </si>
  <si>
    <t>15PM025653</t>
  </si>
  <si>
    <t>8001215652     </t>
  </si>
  <si>
    <t>UNIT 73  20 APOLLO PLACE,HALLS HEAD  WA  6210</t>
  </si>
  <si>
    <t>Prosumer</t>
  </si>
  <si>
    <t>Y</t>
  </si>
  <si>
    <t>Changed from EH to AR</t>
  </si>
  <si>
    <t>GTW</t>
  </si>
  <si>
    <t>METER GATEWAY 01</t>
  </si>
  <si>
    <t>FATBOX G3</t>
  </si>
  <si>
    <t>MG</t>
  </si>
  <si>
    <t>FBX01</t>
  </si>
  <si>
    <t>Master</t>
  </si>
  <si>
    <t>fw_G3_4_4_2 4.9.117</t>
  </si>
  <si>
    <t>METER GATEWAY 02</t>
  </si>
  <si>
    <t>FBX02</t>
  </si>
  <si>
    <t>METER GATEWAY 03</t>
  </si>
  <si>
    <t>FBX03</t>
  </si>
  <si>
    <t>METER GATEWAY 04</t>
  </si>
  <si>
    <t>FBX04</t>
  </si>
  <si>
    <t>METER GATEWAY 05</t>
  </si>
  <si>
    <t>FBX05</t>
  </si>
  <si>
    <t>METER GATEWAY 06</t>
  </si>
  <si>
    <t>FBX06</t>
  </si>
  <si>
    <t>METER GATEWAY 07</t>
  </si>
  <si>
    <t xml:space="preserve">                                       </t>
  </si>
  <si>
    <t>Common Service Identifyer</t>
  </si>
  <si>
    <t>Main Switch Size (Amps)</t>
  </si>
  <si>
    <t>Supply Type</t>
  </si>
  <si>
    <t>Meter Type</t>
  </si>
  <si>
    <t># of Meters</t>
  </si>
  <si>
    <t># of HACS/Phases</t>
  </si>
  <si>
    <t>Size of HACS</t>
  </si>
  <si>
    <t>Item</t>
  </si>
  <si>
    <t>125A</t>
  </si>
  <si>
    <t>3 phase</t>
  </si>
  <si>
    <t>EM133-XM-EM133-XM-100-50HZSE-CC-3</t>
  </si>
  <si>
    <t>CS2S (HX0145)</t>
  </si>
  <si>
    <t>HACS Split Core 0-200A (ID24x23mm)</t>
  </si>
  <si>
    <t>200A</t>
  </si>
  <si>
    <t>250A</t>
  </si>
  <si>
    <t>CS2.5S (HX0166)</t>
  </si>
  <si>
    <t>HACS Split Core 0-250A (ID25x23mm)</t>
  </si>
  <si>
    <t>Common</t>
  </si>
  <si>
    <t>Site check meter</t>
  </si>
  <si>
    <t>600A</t>
  </si>
  <si>
    <t>CS8 (EL0125)</t>
  </si>
  <si>
    <t>HACS Solid Core 0-800A (ID100x32mm/62mm)</t>
  </si>
  <si>
    <t xml:space="preserve">Unit ID's </t>
  </si>
  <si>
    <t>SMSB Unit Main Switches - 9 x single phase</t>
  </si>
  <si>
    <t>100A</t>
  </si>
  <si>
    <t xml:space="preserve">Single Phase </t>
  </si>
  <si>
    <t>EM133-XM-100-50HZSE-CC-3</t>
  </si>
  <si>
    <t>Managers Unit</t>
  </si>
  <si>
    <t>MDB 1</t>
  </si>
  <si>
    <t>MDB 2</t>
  </si>
  <si>
    <t>MDB 3</t>
  </si>
  <si>
    <t>MDB 4</t>
  </si>
  <si>
    <t>MDB 5</t>
  </si>
  <si>
    <t xml:space="preserve">Item </t>
  </si>
  <si>
    <t>Quantity</t>
  </si>
  <si>
    <t>Unit Price</t>
  </si>
  <si>
    <t>GST</t>
  </si>
  <si>
    <t>Amount AUD</t>
  </si>
  <si>
    <t>NMI approved for 3 Phase or 3 x Single
Phase eXpertmeter EM133-XM 0-100A, 8MB
Memory complete with RS485/Modbus
Communications</t>
  </si>
  <si>
    <t>NMI Approved 3 Phase EM133-XM 8MB,
RS485, Self Powered, NITP 14</t>
  </si>
  <si>
    <t>Payment discount on order placement of 5%</t>
  </si>
  <si>
    <t>Freight</t>
  </si>
  <si>
    <t>Subtotal</t>
  </si>
  <si>
    <t>Total GST 10%</t>
  </si>
  <si>
    <t>Total AUD</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</si>
</sst>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0_-;\-* #,##0_-;_-* &quot;-&quot;_-;_-@_-"/>
    <numFmt numFmtId="42" formatCode="_-&quot;£&quot;* #,##0_-;\-&quot;£&quot;* #,##0_-;_-&quot;£&quot;* &quot;-&quot;_-;_-@_-"/>
    <numFmt numFmtId="43" formatCode="_-* #,##0.00_-;\-* #,##0.00_-;_-* &quot;-&quot;??_-;_-@_-"/>
    <numFmt numFmtId="176" formatCode="_-&quot;$&quot;* #,##0.00_-;\-&quot;$&quot;* #,##0.00_-;_-&quot;$&quot;* &quot;-&quot;??_-;_-@_-"/>
    <numFmt numFmtId="177" formatCode="_-* #,##0_-;\-* #,##0_-;_-* &quot;-&quot;??_-;_-@_-"/>
    <numFmt numFmtId="178" formatCode="h:mm\ AM/PM"/>
    <numFmt numFmtId="179" formatCode="0.0%"/>
  </numFmts>
  <fonts count="26">
    <font>
      <sz val="11"/>
      <color theme="1"/>
      <name val="Calibri"/>
      <charset val="134"/>
      <scheme val="minor"/>
    </font>
    <font>
      <sz val="10"/>
      <color theme="1"/>
      <name val="Calibri"/>
      <charset val="134"/>
      <scheme val="minor"/>
    </font>
    <font>
      <b/>
      <sz val="11"/>
      <color theme="1"/>
      <name val="Calibri"/>
      <charset val="134"/>
      <scheme val="minor"/>
    </font>
    <font>
      <sz val="11"/>
      <color rgb="FF000000"/>
      <name val="Calibri"/>
      <charset val="134"/>
      <scheme val="minor"/>
    </font>
    <font>
      <sz val="11"/>
      <color rgb="FFFF0000"/>
      <name val="Calibri"/>
      <charset val="134"/>
      <scheme val="minor"/>
    </font>
    <font>
      <sz val="11"/>
      <name val="Calibri"/>
      <charset val="134"/>
      <scheme val="minor"/>
    </font>
    <font>
      <b/>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5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399945066682943"/>
        <bgColor indexed="64"/>
      </patternFill>
    </fill>
    <fill>
      <patternFill patternType="solid">
        <fgColor rgb="FF66FF66"/>
        <bgColor indexed="64"/>
      </patternFill>
    </fill>
    <fill>
      <patternFill patternType="solid">
        <fgColor rgb="FF00B050"/>
        <bgColor indexed="64"/>
      </patternFill>
    </fill>
    <fill>
      <patternFill patternType="solid">
        <fgColor theme="0"/>
        <bgColor indexed="64"/>
      </patternFill>
    </fill>
    <fill>
      <patternFill patternType="solid">
        <fgColor theme="3" tint="0.799951170384838"/>
        <bgColor indexed="64"/>
      </patternFill>
    </fill>
    <fill>
      <patternFill patternType="solid">
        <fgColor theme="4" tint="-0.0999786370433668"/>
        <bgColor indexed="64"/>
      </patternFill>
    </fill>
    <fill>
      <patternFill patternType="solid">
        <fgColor rgb="FF7030A0"/>
        <bgColor indexed="64"/>
      </patternFill>
    </fill>
    <fill>
      <patternFill patternType="solid">
        <fgColor rgb="FFFF0000"/>
        <bgColor indexed="64"/>
      </patternFill>
    </fill>
    <fill>
      <patternFill patternType="solid">
        <fgColor theme="9" tint="0.599993896298105"/>
        <bgColor indexed="64"/>
      </patternFill>
    </fill>
    <fill>
      <patternFill patternType="solid">
        <fgColor theme="5" tint="0.399945066682943"/>
        <bgColor indexed="64"/>
      </patternFill>
    </fill>
    <fill>
      <patternFill patternType="solid">
        <fgColor theme="5"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4506668294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799951170384838"/>
        <bgColor indexed="64"/>
      </patternFill>
    </fill>
    <fill>
      <patternFill patternType="solid">
        <fgColor theme="4" tint="0.799951170384838"/>
        <bgColor indexed="64"/>
      </patternFill>
    </fill>
    <fill>
      <patternFill patternType="solid">
        <fgColor theme="9" tint="0.79995117038483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xf numFmtId="176" fontId="0" fillId="0" borderId="0" applyFont="0" applyFill="0" applyBorder="0" applyAlignment="0" applyProtection="0"/>
    <xf numFmtId="9" fontId="0" fillId="0" borderId="0" applyFont="0" applyFill="0" applyBorder="0" applyAlignment="0" applyProtection="0"/>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5" borderId="16"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7" applyNumberFormat="0" applyFill="0" applyAlignment="0" applyProtection="0">
      <alignment vertical="center"/>
    </xf>
    <xf numFmtId="0" fontId="13" fillId="0" borderId="17" applyNumberFormat="0" applyFill="0" applyAlignment="0" applyProtection="0">
      <alignment vertical="center"/>
    </xf>
    <xf numFmtId="0" fontId="14" fillId="0" borderId="18" applyNumberFormat="0" applyFill="0" applyAlignment="0" applyProtection="0">
      <alignment vertical="center"/>
    </xf>
    <xf numFmtId="0" fontId="14" fillId="0" borderId="0" applyNumberFormat="0" applyFill="0" applyBorder="0" applyAlignment="0" applyProtection="0">
      <alignment vertical="center"/>
    </xf>
    <xf numFmtId="0" fontId="15" fillId="26" borderId="19" applyNumberFormat="0" applyAlignment="0" applyProtection="0">
      <alignment vertical="center"/>
    </xf>
    <xf numFmtId="0" fontId="16" fillId="27" borderId="20" applyNumberFormat="0" applyAlignment="0" applyProtection="0">
      <alignment vertical="center"/>
    </xf>
    <xf numFmtId="0" fontId="17" fillId="27" borderId="19" applyNumberFormat="0" applyAlignment="0" applyProtection="0">
      <alignment vertical="center"/>
    </xf>
    <xf numFmtId="0" fontId="18" fillId="28" borderId="21" applyNumberFormat="0" applyAlignment="0" applyProtection="0">
      <alignment vertical="center"/>
    </xf>
    <xf numFmtId="0" fontId="19" fillId="0" borderId="22" applyNumberFormat="0" applyFill="0" applyAlignment="0" applyProtection="0">
      <alignment vertical="center"/>
    </xf>
    <xf numFmtId="0" fontId="20" fillId="0" borderId="23" applyNumberFormat="0" applyFill="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19"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14"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5" fillId="39" borderId="0" applyNumberFormat="0" applyBorder="0" applyAlignment="0" applyProtection="0">
      <alignment vertical="center"/>
    </xf>
    <xf numFmtId="0" fontId="25" fillId="40" borderId="0" applyNumberFormat="0" applyBorder="0" applyAlignment="0" applyProtection="0">
      <alignment vertical="center"/>
    </xf>
    <xf numFmtId="0" fontId="24" fillId="41" borderId="0" applyNumberFormat="0" applyBorder="0" applyAlignment="0" applyProtection="0">
      <alignment vertical="center"/>
    </xf>
    <xf numFmtId="0" fontId="24" fillId="42" borderId="0" applyNumberFormat="0" applyBorder="0" applyAlignment="0" applyProtection="0">
      <alignment vertical="center"/>
    </xf>
    <xf numFmtId="0" fontId="25" fillId="43" borderId="0" applyNumberFormat="0" applyBorder="0" applyAlignment="0" applyProtection="0">
      <alignment vertical="center"/>
    </xf>
    <xf numFmtId="0" fontId="25" fillId="16" borderId="0" applyNumberFormat="0" applyBorder="0" applyAlignment="0" applyProtection="0">
      <alignment vertical="center"/>
    </xf>
    <xf numFmtId="0" fontId="24" fillId="44" borderId="0" applyNumberFormat="0" applyBorder="0" applyAlignment="0" applyProtection="0">
      <alignment vertical="center"/>
    </xf>
    <xf numFmtId="0" fontId="24" fillId="45" borderId="0" applyNumberFormat="0" applyBorder="0" applyAlignment="0" applyProtection="0">
      <alignment vertical="center"/>
    </xf>
    <xf numFmtId="0" fontId="25" fillId="46" borderId="0" applyNumberFormat="0" applyBorder="0" applyAlignment="0" applyProtection="0">
      <alignment vertical="center"/>
    </xf>
    <xf numFmtId="0" fontId="25" fillId="18" borderId="0" applyNumberFormat="0" applyBorder="0" applyAlignment="0" applyProtection="0">
      <alignment vertical="center"/>
    </xf>
    <xf numFmtId="0" fontId="24" fillId="47" borderId="0" applyNumberFormat="0" applyBorder="0" applyAlignment="0" applyProtection="0">
      <alignment vertical="center"/>
    </xf>
    <xf numFmtId="0" fontId="24" fillId="15" borderId="0" applyNumberFormat="0" applyBorder="0" applyAlignment="0" applyProtection="0">
      <alignment vertical="center"/>
    </xf>
    <xf numFmtId="0" fontId="25" fillId="48" borderId="0" applyNumberFormat="0" applyBorder="0" applyAlignment="0" applyProtection="0">
      <alignment vertical="center"/>
    </xf>
    <xf numFmtId="0" fontId="25" fillId="12" borderId="0" applyNumberFormat="0" applyBorder="0" applyAlignment="0" applyProtection="0">
      <alignment vertical="center"/>
    </xf>
    <xf numFmtId="0" fontId="24" fillId="49" borderId="0" applyNumberFormat="0" applyBorder="0" applyAlignment="0" applyProtection="0">
      <alignment vertical="center"/>
    </xf>
    <xf numFmtId="43" fontId="0" fillId="0" borderId="0" applyFont="0" applyFill="0" applyBorder="0" applyAlignment="0" applyProtection="0"/>
  </cellStyleXfs>
  <cellXfs count="230">
    <xf numFmtId="0" fontId="0" fillId="0" borderId="0" xfId="0"/>
    <xf numFmtId="0" fontId="1" fillId="0" borderId="0" xfId="0" applyFont="1"/>
    <xf numFmtId="0" fontId="2" fillId="0" borderId="0" xfId="0" applyFont="1" applyAlignment="1">
      <alignment horizontal="center" vertical="center"/>
    </xf>
    <xf numFmtId="0" fontId="1" fillId="0" borderId="0" xfId="0" applyFont="1" applyAlignment="1">
      <alignment vertical="center"/>
    </xf>
    <xf numFmtId="0" fontId="1" fillId="2" borderId="0" xfId="0" applyFont="1" applyFill="1" applyAlignment="1">
      <alignment horizontal="center"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1" fillId="2" borderId="0" xfId="0" applyFont="1" applyFill="1" applyAlignment="1">
      <alignment horizontal="right" vertical="center" indent="1"/>
    </xf>
    <xf numFmtId="0" fontId="1" fillId="0" borderId="0" xfId="0" applyFont="1" applyAlignment="1">
      <alignment horizontal="right" vertical="center"/>
    </xf>
    <xf numFmtId="0" fontId="1" fillId="0" borderId="0" xfId="0" applyFont="1" applyAlignment="1">
      <alignment horizontal="center"/>
    </xf>
    <xf numFmtId="0" fontId="1" fillId="0" borderId="0" xfId="0" applyFont="1" applyAlignment="1">
      <alignment horizontal="left" indent="1"/>
    </xf>
    <xf numFmtId="0" fontId="1" fillId="0" borderId="0" xfId="0" applyFont="1" applyAlignment="1">
      <alignment horizontal="center" vertical="center"/>
    </xf>
    <xf numFmtId="0" fontId="2" fillId="0" borderId="1" xfId="0" applyFont="1" applyBorder="1" applyAlignment="1">
      <alignment horizontal="center" vertical="center" textRotation="90"/>
    </xf>
    <xf numFmtId="0" fontId="2" fillId="2" borderId="2" xfId="0" applyFont="1" applyFill="1" applyBorder="1" applyAlignment="1">
      <alignment horizontal="center" vertical="center" textRotation="90"/>
    </xf>
    <xf numFmtId="0" fontId="2" fillId="2" borderId="1" xfId="0" applyFont="1" applyFill="1" applyBorder="1" applyAlignment="1">
      <alignment horizontal="center" vertical="center" textRotation="90"/>
    </xf>
    <xf numFmtId="0" fontId="2" fillId="2" borderId="1" xfId="0" applyFont="1" applyFill="1" applyBorder="1" applyAlignment="1">
      <alignment horizontal="center" vertical="center" textRotation="90" wrapText="1"/>
    </xf>
    <xf numFmtId="0" fontId="0" fillId="0" borderId="3" xfId="0" applyBorder="1" applyAlignment="1">
      <alignment horizontal="center" vertical="center"/>
    </xf>
    <xf numFmtId="0" fontId="0" fillId="2" borderId="4" xfId="0" applyFill="1" applyBorder="1" applyAlignment="1">
      <alignment horizontal="center"/>
    </xf>
    <xf numFmtId="0" fontId="0" fillId="3" borderId="3" xfId="0" applyFill="1" applyBorder="1" applyAlignment="1">
      <alignment horizontal="center"/>
    </xf>
    <xf numFmtId="0" fontId="0" fillId="0" borderId="3" xfId="0" applyBorder="1" applyAlignment="1">
      <alignment horizontal="center"/>
    </xf>
    <xf numFmtId="0" fontId="0" fillId="4" borderId="3" xfId="0" applyFill="1" applyBorder="1" applyAlignment="1">
      <alignment horizontal="center" vertical="center"/>
    </xf>
    <xf numFmtId="0" fontId="0" fillId="4" borderId="3" xfId="0" applyFill="1" applyBorder="1" applyAlignment="1">
      <alignment horizontal="center"/>
    </xf>
    <xf numFmtId="0" fontId="0" fillId="0" borderId="4" xfId="0" applyBorder="1" applyAlignment="1">
      <alignment horizontal="center"/>
    </xf>
    <xf numFmtId="0" fontId="0" fillId="5" borderId="4" xfId="0" applyFill="1" applyBorder="1" applyAlignment="1">
      <alignment horizontal="center"/>
    </xf>
    <xf numFmtId="0" fontId="1" fillId="0" borderId="0" xfId="0" applyFont="1" applyAlignment="1">
      <alignment horizontal="right" indent="1"/>
    </xf>
    <xf numFmtId="0" fontId="0" fillId="6" borderId="3" xfId="0" applyFill="1" applyBorder="1" applyAlignment="1">
      <alignment horizontal="center"/>
    </xf>
    <xf numFmtId="0" fontId="0" fillId="2" borderId="3" xfId="0" applyFill="1" applyBorder="1" applyAlignment="1">
      <alignment horizontal="center"/>
    </xf>
    <xf numFmtId="0" fontId="0" fillId="6" borderId="3" xfId="0" applyFill="1" applyBorder="1" applyAlignment="1">
      <alignment horizontal="center" vertical="center"/>
    </xf>
    <xf numFmtId="0" fontId="0" fillId="7" borderId="3" xfId="0" applyFill="1" applyBorder="1" applyAlignment="1">
      <alignment horizontal="center"/>
    </xf>
    <xf numFmtId="0" fontId="0" fillId="2" borderId="3" xfId="0" applyFill="1" applyBorder="1" applyAlignment="1">
      <alignment horizontal="center" vertical="center"/>
    </xf>
    <xf numFmtId="0" fontId="0" fillId="8" borderId="3" xfId="0" applyFill="1" applyBorder="1" applyAlignment="1">
      <alignment horizontal="center" vertical="center"/>
    </xf>
    <xf numFmtId="0" fontId="0" fillId="9" borderId="3" xfId="0" applyFill="1" applyBorder="1" applyAlignment="1">
      <alignment horizontal="center" vertical="center"/>
    </xf>
    <xf numFmtId="0" fontId="0" fillId="3" borderId="3" xfId="0" applyFill="1" applyBorder="1" applyAlignment="1">
      <alignment horizontal="center" vertical="center"/>
    </xf>
    <xf numFmtId="0" fontId="0" fillId="10" borderId="3" xfId="0" applyFill="1" applyBorder="1" applyAlignment="1">
      <alignment horizontal="center" vertical="center"/>
    </xf>
    <xf numFmtId="0" fontId="1" fillId="0" borderId="0" xfId="0" applyFont="1" applyAlignment="1">
      <alignment horizontal="right"/>
    </xf>
    <xf numFmtId="0" fontId="2" fillId="2" borderId="1" xfId="0" applyFont="1" applyFill="1" applyBorder="1" applyAlignment="1">
      <alignment horizontal="right" vertical="center" textRotation="90"/>
    </xf>
    <xf numFmtId="0" fontId="0" fillId="0" borderId="3" xfId="0" applyBorder="1" applyAlignment="1">
      <alignment horizontal="right"/>
    </xf>
    <xf numFmtId="0" fontId="0" fillId="4" borderId="4" xfId="0" applyFill="1" applyBorder="1" applyAlignment="1">
      <alignment horizontal="center"/>
    </xf>
    <xf numFmtId="0" fontId="0" fillId="0" borderId="3" xfId="0" applyBorder="1" applyAlignment="1">
      <alignment horizontal="center" wrapText="1"/>
    </xf>
    <xf numFmtId="0" fontId="3" fillId="0" borderId="0" xfId="0" applyFont="1"/>
    <xf numFmtId="0" fontId="0" fillId="0" borderId="3" xfId="0" applyBorder="1" applyAlignment="1">
      <alignment horizontal="right" wrapText="1"/>
    </xf>
    <xf numFmtId="0" fontId="0" fillId="4" borderId="3" xfId="0" applyFill="1" applyBorder="1" applyAlignment="1">
      <alignment horizontal="right"/>
    </xf>
    <xf numFmtId="0" fontId="0" fillId="0" borderId="4" xfId="0" applyBorder="1" applyAlignment="1">
      <alignment horizontal="right"/>
    </xf>
    <xf numFmtId="58" fontId="0" fillId="0" borderId="3" xfId="0" applyNumberFormat="1" applyBorder="1" applyAlignment="1">
      <alignment horizontal="center" vertical="center"/>
    </xf>
    <xf numFmtId="0" fontId="2" fillId="0" borderId="5" xfId="0" applyFont="1" applyBorder="1" applyAlignment="1">
      <alignment horizontal="center" vertical="center" textRotation="90"/>
    </xf>
    <xf numFmtId="0" fontId="0" fillId="0" borderId="6" xfId="0" applyBorder="1" applyAlignment="1">
      <alignment horizontal="center" vertical="center"/>
    </xf>
    <xf numFmtId="58" fontId="0" fillId="0" borderId="6" xfId="0" applyNumberFormat="1" applyBorder="1" applyAlignment="1">
      <alignment horizontal="center" vertical="center"/>
    </xf>
    <xf numFmtId="58" fontId="0" fillId="0" borderId="5" xfId="0" applyNumberFormat="1" applyBorder="1" applyAlignment="1">
      <alignment horizontal="center" vertical="center"/>
    </xf>
    <xf numFmtId="0" fontId="0" fillId="0" borderId="5" xfId="0" applyBorder="1" applyAlignment="1">
      <alignment horizontal="center" vertical="center"/>
    </xf>
    <xf numFmtId="0" fontId="0" fillId="11" borderId="0" xfId="0" applyFill="1"/>
    <xf numFmtId="0" fontId="0" fillId="11" borderId="6" xfId="0" applyFill="1" applyBorder="1" applyAlignment="1">
      <alignment horizontal="center" vertical="center"/>
    </xf>
    <xf numFmtId="58" fontId="0" fillId="7" borderId="6" xfId="0" applyNumberFormat="1" applyFill="1" applyBorder="1" applyAlignment="1">
      <alignment horizontal="center" vertical="center"/>
    </xf>
    <xf numFmtId="0" fontId="0" fillId="7" borderId="6"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xf>
    <xf numFmtId="0" fontId="0" fillId="0" borderId="7" xfId="0" applyBorder="1" applyAlignment="1">
      <alignment horizontal="center"/>
    </xf>
    <xf numFmtId="0" fontId="0" fillId="2" borderId="0" xfId="0" applyFill="1" applyAlignment="1">
      <alignment horizontal="center" wrapText="1"/>
    </xf>
    <xf numFmtId="0" fontId="0" fillId="12" borderId="0" xfId="0" applyFill="1"/>
    <xf numFmtId="0" fontId="0" fillId="2" borderId="0" xfId="0" applyFill="1"/>
    <xf numFmtId="0" fontId="0" fillId="0" borderId="0" xfId="0" applyAlignment="1">
      <alignment wrapText="1"/>
    </xf>
    <xf numFmtId="0" fontId="2" fillId="0" borderId="3" xfId="0" applyFont="1" applyBorder="1"/>
    <xf numFmtId="0" fontId="0" fillId="0" borderId="3" xfId="0" applyBorder="1" applyAlignment="1">
      <alignment wrapText="1"/>
    </xf>
    <xf numFmtId="0" fontId="0" fillId="0" borderId="3" xfId="0" applyBorder="1"/>
    <xf numFmtId="0" fontId="0" fillId="0" borderId="9" xfId="0" applyBorder="1"/>
    <xf numFmtId="0" fontId="0" fillId="12" borderId="0" xfId="0" applyFill="1" applyAlignment="1">
      <alignment wrapText="1"/>
    </xf>
    <xf numFmtId="0" fontId="2" fillId="0" borderId="0" xfId="0" applyFont="1"/>
    <xf numFmtId="176" fontId="0" fillId="0" borderId="3" xfId="2" applyFont="1" applyBorder="1"/>
    <xf numFmtId="9" fontId="0" fillId="0" borderId="3" xfId="0" applyNumberFormat="1" applyBorder="1"/>
    <xf numFmtId="176" fontId="0" fillId="0" borderId="0" xfId="2" applyFont="1" applyBorder="1"/>
    <xf numFmtId="176" fontId="0" fillId="0" borderId="9" xfId="2" applyFont="1" applyBorder="1"/>
    <xf numFmtId="9" fontId="0" fillId="0" borderId="9" xfId="0" applyNumberFormat="1" applyBorder="1"/>
    <xf numFmtId="1" fontId="0" fillId="0" borderId="3" xfId="0" applyNumberFormat="1" applyBorder="1" applyAlignment="1">
      <alignment horizontal="center" vertical="center"/>
    </xf>
    <xf numFmtId="0" fontId="0" fillId="2" borderId="0" xfId="0" applyFill="1" applyAlignment="1">
      <alignment wrapText="1"/>
    </xf>
    <xf numFmtId="0" fontId="0" fillId="0" borderId="7" xfId="0" applyBorder="1" applyAlignment="1">
      <alignment horizontal="right"/>
    </xf>
    <xf numFmtId="0" fontId="0" fillId="0" borderId="10" xfId="0" applyBorder="1" applyAlignment="1">
      <alignment horizontal="center" vertical="center"/>
    </xf>
    <xf numFmtId="0" fontId="0" fillId="0" borderId="1" xfId="0" applyBorder="1" applyAlignment="1">
      <alignment horizontal="right"/>
    </xf>
    <xf numFmtId="176" fontId="0" fillId="0" borderId="1" xfId="2" applyFont="1" applyBorder="1"/>
    <xf numFmtId="0" fontId="0" fillId="0" borderId="9" xfId="0" applyBorder="1" applyAlignment="1">
      <alignment horizontal="right"/>
    </xf>
    <xf numFmtId="176" fontId="0" fillId="0" borderId="9" xfId="0" applyNumberFormat="1" applyBorder="1"/>
    <xf numFmtId="176" fontId="0" fillId="0" borderId="0" xfId="0" applyNumberFormat="1"/>
    <xf numFmtId="0" fontId="2" fillId="0" borderId="11" xfId="0" applyFont="1" applyBorder="1" applyAlignment="1">
      <alignment horizontal="right"/>
    </xf>
    <xf numFmtId="176" fontId="2" fillId="0" borderId="11" xfId="0" applyNumberFormat="1" applyFont="1" applyBorder="1"/>
    <xf numFmtId="176" fontId="2" fillId="0" borderId="0" xfId="0" applyNumberFormat="1" applyFont="1"/>
    <xf numFmtId="43" fontId="0" fillId="0" borderId="0" xfId="1" applyFont="1"/>
    <xf numFmtId="177" fontId="0" fillId="0" borderId="0" xfId="1" applyNumberFormat="1" applyFont="1"/>
    <xf numFmtId="0" fontId="2" fillId="0" borderId="3" xfId="0" applyFont="1" applyBorder="1" applyAlignment="1">
      <alignment wrapText="1"/>
    </xf>
    <xf numFmtId="0" fontId="0" fillId="0" borderId="4" xfId="0" applyBorder="1" applyAlignment="1">
      <alignment horizontal="left"/>
    </xf>
    <xf numFmtId="0" fontId="2" fillId="11" borderId="3" xfId="0" applyFont="1" applyFill="1" applyBorder="1"/>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4" xfId="0" applyFont="1" applyBorder="1"/>
    <xf numFmtId="22" fontId="0" fillId="0" borderId="3" xfId="0" applyNumberFormat="1" applyBorder="1"/>
    <xf numFmtId="43" fontId="0" fillId="0" borderId="3" xfId="1" applyFont="1" applyBorder="1"/>
    <xf numFmtId="43" fontId="0" fillId="0" borderId="4" xfId="1" applyFont="1" applyFill="1" applyBorder="1"/>
    <xf numFmtId="43" fontId="0" fillId="0" borderId="3" xfId="1" applyFont="1" applyFill="1" applyBorder="1"/>
    <xf numFmtId="43" fontId="0" fillId="0" borderId="0" xfId="1" applyFont="1" applyFill="1" applyBorder="1"/>
    <xf numFmtId="43" fontId="0" fillId="0" borderId="0" xfId="1" applyFont="1" applyBorder="1"/>
    <xf numFmtId="22" fontId="0" fillId="13" borderId="3" xfId="0" applyNumberFormat="1" applyFill="1" applyBorder="1"/>
    <xf numFmtId="43" fontId="0" fillId="13" borderId="3" xfId="1" applyFont="1" applyFill="1" applyBorder="1"/>
    <xf numFmtId="0" fontId="2" fillId="14" borderId="6" xfId="0" applyFont="1" applyFill="1" applyBorder="1" applyAlignment="1">
      <alignment horizontal="center"/>
    </xf>
    <xf numFmtId="0" fontId="2" fillId="14" borderId="12" xfId="0" applyFont="1" applyFill="1" applyBorder="1" applyAlignment="1">
      <alignment horizontal="center"/>
    </xf>
    <xf numFmtId="0" fontId="2" fillId="0" borderId="4" xfId="0" applyFont="1" applyBorder="1" applyAlignment="1">
      <alignment wrapText="1"/>
    </xf>
    <xf numFmtId="43" fontId="2" fillId="0" borderId="3" xfId="1" applyFont="1" applyBorder="1" applyAlignment="1">
      <alignment wrapText="1"/>
    </xf>
    <xf numFmtId="43" fontId="2" fillId="0" borderId="3" xfId="1" applyFont="1" applyBorder="1"/>
    <xf numFmtId="58" fontId="0" fillId="0" borderId="0" xfId="0" applyNumberFormat="1" applyAlignment="1">
      <alignment horizontal="center"/>
    </xf>
    <xf numFmtId="43" fontId="0" fillId="0" borderId="3" xfId="0" applyNumberFormat="1" applyBorder="1"/>
    <xf numFmtId="43" fontId="0" fillId="15" borderId="3" xfId="0" applyNumberFormat="1" applyFill="1" applyBorder="1"/>
    <xf numFmtId="43" fontId="0" fillId="4" borderId="3" xfId="1" applyFont="1" applyFill="1" applyBorder="1"/>
    <xf numFmtId="43" fontId="0" fillId="3" borderId="3" xfId="0" applyNumberFormat="1" applyFill="1" applyBorder="1"/>
    <xf numFmtId="43" fontId="0" fillId="11" borderId="3" xfId="1" applyFont="1" applyFill="1" applyBorder="1"/>
    <xf numFmtId="0" fontId="2" fillId="14" borderId="4" xfId="0" applyFont="1" applyFill="1" applyBorder="1" applyAlignment="1">
      <alignment horizontal="center"/>
    </xf>
    <xf numFmtId="0" fontId="2" fillId="16" borderId="6" xfId="0" applyFont="1" applyFill="1" applyBorder="1" applyAlignment="1">
      <alignment horizontal="center"/>
    </xf>
    <xf numFmtId="0" fontId="2" fillId="16" borderId="12" xfId="0" applyFont="1" applyFill="1" applyBorder="1" applyAlignment="1">
      <alignment horizontal="center"/>
    </xf>
    <xf numFmtId="0" fontId="2" fillId="0" borderId="13" xfId="0" applyFont="1" applyBorder="1" applyAlignment="1">
      <alignment wrapText="1"/>
    </xf>
    <xf numFmtId="9" fontId="0" fillId="0" borderId="0" xfId="3" applyFont="1"/>
    <xf numFmtId="0" fontId="2" fillId="16" borderId="4" xfId="0" applyFont="1" applyFill="1" applyBorder="1" applyAlignment="1">
      <alignment horizontal="center"/>
    </xf>
    <xf numFmtId="0" fontId="2" fillId="0" borderId="0" xfId="0" applyFont="1" applyAlignment="1">
      <alignment wrapText="1"/>
    </xf>
    <xf numFmtId="0" fontId="2" fillId="16" borderId="0" xfId="0" applyFont="1" applyFill="1" applyAlignment="1">
      <alignment horizontal="center"/>
    </xf>
    <xf numFmtId="43" fontId="0" fillId="15" borderId="3" xfId="1" applyFont="1" applyFill="1" applyBorder="1"/>
    <xf numFmtId="43" fontId="0" fillId="17" borderId="3" xfId="1" applyFont="1" applyFill="1" applyBorder="1"/>
    <xf numFmtId="0" fontId="0" fillId="15" borderId="3" xfId="0" applyFill="1" applyBorder="1"/>
    <xf numFmtId="43" fontId="0" fillId="3" borderId="3" xfId="1" applyFont="1" applyFill="1" applyBorder="1"/>
    <xf numFmtId="177" fontId="0" fillId="3" borderId="3" xfId="1" applyNumberFormat="1" applyFont="1" applyFill="1" applyBorder="1"/>
    <xf numFmtId="22" fontId="0" fillId="0" borderId="0" xfId="0" applyNumberFormat="1"/>
    <xf numFmtId="58" fontId="0" fillId="0" borderId="0" xfId="1" applyNumberFormat="1" applyFont="1"/>
    <xf numFmtId="0" fontId="2" fillId="18" borderId="6" xfId="0" applyFont="1" applyFill="1" applyBorder="1" applyAlignment="1">
      <alignment horizontal="center"/>
    </xf>
    <xf numFmtId="0" fontId="2" fillId="18" borderId="12" xfId="0" applyFont="1" applyFill="1" applyBorder="1" applyAlignment="1">
      <alignment horizontal="center"/>
    </xf>
    <xf numFmtId="43" fontId="0" fillId="12" borderId="3" xfId="0" applyNumberFormat="1" applyFill="1" applyBorder="1"/>
    <xf numFmtId="43" fontId="0" fillId="0" borderId="0" xfId="0" applyNumberFormat="1"/>
    <xf numFmtId="0" fontId="0" fillId="14" borderId="0" xfId="0" applyFill="1"/>
    <xf numFmtId="58" fontId="0" fillId="14" borderId="0" xfId="0" applyNumberFormat="1" applyFill="1"/>
    <xf numFmtId="22" fontId="0" fillId="14" borderId="3" xfId="0" applyNumberFormat="1" applyFill="1" applyBorder="1"/>
    <xf numFmtId="43" fontId="0" fillId="14" borderId="3" xfId="0" applyNumberFormat="1" applyFill="1" applyBorder="1"/>
    <xf numFmtId="0" fontId="2" fillId="18" borderId="4" xfId="0" applyFont="1" applyFill="1" applyBorder="1" applyAlignment="1">
      <alignment horizontal="center"/>
    </xf>
    <xf numFmtId="0" fontId="0" fillId="12" borderId="3" xfId="0" applyFill="1" applyBorder="1"/>
    <xf numFmtId="43" fontId="0" fillId="14" borderId="3" xfId="1" applyFont="1" applyFill="1" applyBorder="1"/>
    <xf numFmtId="0" fontId="0" fillId="14" borderId="3" xfId="0" applyFill="1" applyBorder="1"/>
    <xf numFmtId="58" fontId="0" fillId="0" borderId="0" xfId="0" applyNumberFormat="1"/>
    <xf numFmtId="9" fontId="0" fillId="11" borderId="0" xfId="3" applyFont="1" applyFill="1"/>
    <xf numFmtId="9" fontId="0" fillId="0" borderId="0" xfId="0" applyNumberFormat="1"/>
    <xf numFmtId="176" fontId="0" fillId="0" borderId="0" xfId="2" applyFont="1"/>
    <xf numFmtId="178" fontId="0" fillId="0" borderId="0" xfId="0" applyNumberFormat="1"/>
    <xf numFmtId="178" fontId="0" fillId="11" borderId="0" xfId="0" applyNumberFormat="1" applyFill="1"/>
    <xf numFmtId="0" fontId="0" fillId="11" borderId="0" xfId="0" applyFill="1" applyAlignment="1">
      <alignment wrapText="1"/>
    </xf>
    <xf numFmtId="0" fontId="0" fillId="15" borderId="0" xfId="0" applyFill="1"/>
    <xf numFmtId="22" fontId="0" fillId="0" borderId="6" xfId="0" applyNumberFormat="1" applyBorder="1"/>
    <xf numFmtId="58" fontId="0" fillId="0" borderId="3" xfId="0" applyNumberFormat="1" applyBorder="1"/>
    <xf numFmtId="177" fontId="2" fillId="0" borderId="3" xfId="1" applyNumberFormat="1" applyFont="1" applyBorder="1" applyAlignment="1">
      <alignment wrapText="1"/>
    </xf>
    <xf numFmtId="177" fontId="0" fillId="0" borderId="3" xfId="1" applyNumberFormat="1" applyFont="1" applyFill="1" applyBorder="1"/>
    <xf numFmtId="177" fontId="0" fillId="0" borderId="3" xfId="1" applyNumberFormat="1" applyFont="1" applyBorder="1"/>
    <xf numFmtId="43" fontId="2" fillId="0" borderId="3" xfId="0" applyNumberFormat="1" applyFont="1" applyBorder="1"/>
    <xf numFmtId="177" fontId="0" fillId="14" borderId="3" xfId="1" applyNumberFormat="1" applyFont="1" applyFill="1" applyBorder="1"/>
    <xf numFmtId="0" fontId="2" fillId="12" borderId="6" xfId="0" applyFont="1" applyFill="1" applyBorder="1" applyAlignment="1">
      <alignment horizontal="center"/>
    </xf>
    <xf numFmtId="0" fontId="2" fillId="12" borderId="12" xfId="0" applyFont="1" applyFill="1" applyBorder="1" applyAlignment="1">
      <alignment horizontal="center"/>
    </xf>
    <xf numFmtId="0" fontId="2" fillId="12" borderId="4" xfId="0" applyFont="1" applyFill="1" applyBorder="1" applyAlignment="1">
      <alignment horizontal="center"/>
    </xf>
    <xf numFmtId="0" fontId="2" fillId="12" borderId="6" xfId="0" applyFont="1" applyFill="1" applyBorder="1"/>
    <xf numFmtId="0" fontId="2" fillId="12" borderId="12" xfId="0" applyFont="1" applyFill="1" applyBorder="1"/>
    <xf numFmtId="0" fontId="2" fillId="12" borderId="4" xfId="0" applyFont="1" applyFill="1" applyBorder="1"/>
    <xf numFmtId="0" fontId="2" fillId="19" borderId="6" xfId="0" applyFont="1" applyFill="1" applyBorder="1"/>
    <xf numFmtId="0" fontId="2" fillId="19" borderId="12" xfId="0" applyFont="1" applyFill="1" applyBorder="1"/>
    <xf numFmtId="0" fontId="2" fillId="19" borderId="4" xfId="0" applyFont="1" applyFill="1" applyBorder="1"/>
    <xf numFmtId="43" fontId="4" fillId="0" borderId="3" xfId="1" applyFont="1" applyBorder="1"/>
    <xf numFmtId="43" fontId="0" fillId="2" borderId="3" xfId="1" applyFont="1" applyFill="1" applyBorder="1"/>
    <xf numFmtId="43" fontId="0" fillId="2" borderId="3" xfId="0" applyNumberFormat="1" applyFill="1" applyBorder="1"/>
    <xf numFmtId="0" fontId="2" fillId="20" borderId="6" xfId="0" applyFont="1" applyFill="1" applyBorder="1"/>
    <xf numFmtId="0" fontId="2" fillId="20" borderId="12" xfId="0" applyFont="1" applyFill="1" applyBorder="1"/>
    <xf numFmtId="0" fontId="2" fillId="20" borderId="4" xfId="0" applyFont="1" applyFill="1" applyBorder="1"/>
    <xf numFmtId="0" fontId="2" fillId="21" borderId="6" xfId="0" applyFont="1" applyFill="1" applyBorder="1"/>
    <xf numFmtId="0" fontId="2" fillId="21" borderId="12" xfId="0" applyFont="1" applyFill="1" applyBorder="1"/>
    <xf numFmtId="0" fontId="2" fillId="21" borderId="4" xfId="0" applyFont="1" applyFill="1" applyBorder="1"/>
    <xf numFmtId="0" fontId="2" fillId="6" borderId="6" xfId="0" applyFont="1" applyFill="1" applyBorder="1"/>
    <xf numFmtId="0" fontId="2" fillId="6" borderId="12" xfId="0" applyFont="1" applyFill="1" applyBorder="1"/>
    <xf numFmtId="0" fontId="2" fillId="6" borderId="4" xfId="0" applyFont="1" applyFill="1" applyBorder="1"/>
    <xf numFmtId="43" fontId="5" fillId="0" borderId="3" xfId="1" applyFont="1" applyBorder="1"/>
    <xf numFmtId="43" fontId="0" fillId="7" borderId="3" xfId="1" applyFont="1" applyFill="1" applyBorder="1"/>
    <xf numFmtId="43" fontId="0" fillId="11" borderId="3" xfId="0" applyNumberFormat="1" applyFill="1" applyBorder="1"/>
    <xf numFmtId="43" fontId="0" fillId="7" borderId="3" xfId="0" applyNumberFormat="1" applyFill="1" applyBorder="1"/>
    <xf numFmtId="0" fontId="2" fillId="22" borderId="6" xfId="0" applyFont="1" applyFill="1" applyBorder="1"/>
    <xf numFmtId="0" fontId="2" fillId="22" borderId="12" xfId="0" applyFont="1" applyFill="1" applyBorder="1"/>
    <xf numFmtId="43" fontId="5" fillId="0" borderId="3" xfId="1" applyFont="1" applyFill="1" applyBorder="1"/>
    <xf numFmtId="0" fontId="2" fillId="22" borderId="4" xfId="0" applyFont="1" applyFill="1" applyBorder="1"/>
    <xf numFmtId="0" fontId="2" fillId="23" borderId="6" xfId="0" applyFont="1" applyFill="1" applyBorder="1"/>
    <xf numFmtId="0" fontId="2" fillId="23" borderId="12" xfId="0" applyFont="1" applyFill="1" applyBorder="1"/>
    <xf numFmtId="22" fontId="0" fillId="11" borderId="3" xfId="0" applyNumberFormat="1" applyFill="1" applyBorder="1"/>
    <xf numFmtId="0" fontId="2" fillId="23" borderId="4" xfId="0" applyFont="1" applyFill="1" applyBorder="1"/>
    <xf numFmtId="0" fontId="0" fillId="7" borderId="0" xfId="0" applyFill="1"/>
    <xf numFmtId="0" fontId="2" fillId="24" borderId="6" xfId="0" applyFont="1" applyFill="1" applyBorder="1"/>
    <xf numFmtId="0" fontId="2" fillId="24" borderId="12" xfId="0" applyFont="1" applyFill="1" applyBorder="1"/>
    <xf numFmtId="0" fontId="2" fillId="24" borderId="4" xfId="0" applyFont="1" applyFill="1" applyBorder="1"/>
    <xf numFmtId="0" fontId="0" fillId="0" borderId="14" xfId="0" applyBorder="1" applyAlignment="1">
      <alignment horizontal="center"/>
    </xf>
    <xf numFmtId="43" fontId="2" fillId="0" borderId="0" xfId="1" applyFont="1"/>
    <xf numFmtId="43" fontId="0" fillId="15" borderId="0" xfId="0" applyNumberFormat="1" applyFill="1"/>
    <xf numFmtId="43" fontId="0" fillId="15" borderId="0" xfId="1" applyFont="1" applyFill="1"/>
    <xf numFmtId="43" fontId="4" fillId="0" borderId="0" xfId="0" applyNumberFormat="1" applyFont="1"/>
    <xf numFmtId="43" fontId="4" fillId="0" borderId="0" xfId="1" applyFont="1"/>
    <xf numFmtId="179" fontId="5" fillId="15" borderId="3" xfId="3" applyNumberFormat="1" applyFont="1" applyFill="1" applyBorder="1"/>
    <xf numFmtId="179" fontId="0" fillId="0" borderId="0" xfId="3" applyNumberFormat="1" applyFont="1"/>
    <xf numFmtId="179" fontId="0" fillId="15" borderId="0" xfId="3" applyNumberFormat="1" applyFont="1" applyFill="1"/>
    <xf numFmtId="179" fontId="4" fillId="0" borderId="0" xfId="3" applyNumberFormat="1" applyFont="1"/>
    <xf numFmtId="179" fontId="0" fillId="15" borderId="3" xfId="3" applyNumberFormat="1" applyFont="1" applyFill="1" applyBorder="1"/>
    <xf numFmtId="0" fontId="2" fillId="16" borderId="10" xfId="0" applyFont="1" applyFill="1" applyBorder="1" applyAlignment="1">
      <alignment horizontal="center"/>
    </xf>
    <xf numFmtId="0" fontId="2" fillId="16" borderId="15" xfId="0" applyFont="1" applyFill="1" applyBorder="1" applyAlignment="1">
      <alignment horizontal="center"/>
    </xf>
    <xf numFmtId="43" fontId="5" fillId="15" borderId="3" xfId="0" applyNumberFormat="1" applyFont="1" applyFill="1" applyBorder="1"/>
    <xf numFmtId="43" fontId="5" fillId="15" borderId="3" xfId="1" applyFont="1" applyFill="1" applyBorder="1"/>
    <xf numFmtId="43" fontId="0" fillId="0" borderId="0" xfId="0" applyNumberFormat="1" applyAlignment="1">
      <alignment wrapText="1"/>
    </xf>
    <xf numFmtId="0" fontId="2" fillId="16" borderId="15" xfId="0" applyFont="1" applyFill="1" applyBorder="1"/>
    <xf numFmtId="0" fontId="2" fillId="16" borderId="8" xfId="0" applyFont="1" applyFill="1" applyBorder="1"/>
    <xf numFmtId="0" fontId="2" fillId="18" borderId="10" xfId="0" applyFont="1" applyFill="1" applyBorder="1" applyAlignment="1">
      <alignment horizontal="center"/>
    </xf>
    <xf numFmtId="0" fontId="2" fillId="18" borderId="15" xfId="0" applyFont="1" applyFill="1" applyBorder="1" applyAlignment="1">
      <alignment horizontal="center"/>
    </xf>
    <xf numFmtId="0" fontId="2" fillId="18" borderId="12" xfId="0" applyFont="1" applyFill="1" applyBorder="1"/>
    <xf numFmtId="9" fontId="5" fillId="15" borderId="3" xfId="3" applyFont="1" applyFill="1" applyBorder="1"/>
    <xf numFmtId="0" fontId="2" fillId="18" borderId="4" xfId="0" applyFont="1" applyFill="1" applyBorder="1"/>
    <xf numFmtId="9" fontId="4" fillId="2" borderId="3" xfId="3" applyFont="1" applyFill="1" applyBorder="1"/>
    <xf numFmtId="177" fontId="0" fillId="0" borderId="0" xfId="1" applyNumberFormat="1" applyFont="1" applyAlignment="1">
      <alignment wrapText="1"/>
    </xf>
    <xf numFmtId="43" fontId="6" fillId="15" borderId="6" xfId="0" applyNumberFormat="1" applyFont="1" applyFill="1" applyBorder="1"/>
    <xf numFmtId="43" fontId="6" fillId="15" borderId="12" xfId="0" applyNumberFormat="1" applyFont="1" applyFill="1" applyBorder="1"/>
    <xf numFmtId="0" fontId="2" fillId="0" borderId="1" xfId="0" applyFont="1" applyBorder="1" applyAlignment="1">
      <alignment wrapText="1"/>
    </xf>
    <xf numFmtId="43" fontId="2" fillId="0" borderId="1" xfId="1" applyFont="1" applyBorder="1" applyAlignment="1">
      <alignment wrapText="1"/>
    </xf>
    <xf numFmtId="43" fontId="6" fillId="15" borderId="4" xfId="0" applyNumberFormat="1" applyFont="1" applyFill="1" applyBorder="1"/>
    <xf numFmtId="0" fontId="0" fillId="0" borderId="1" xfId="0" applyBorder="1"/>
    <xf numFmtId="0" fontId="2" fillId="14" borderId="10" xfId="0" applyFont="1" applyFill="1" applyBorder="1" applyAlignment="1">
      <alignment horizontal="center"/>
    </xf>
    <xf numFmtId="0" fontId="2" fillId="14" borderId="15" xfId="0" applyFont="1" applyFill="1" applyBorder="1" applyAlignment="1">
      <alignment horizontal="center"/>
    </xf>
    <xf numFmtId="0" fontId="2" fillId="14" borderId="10" xfId="0" applyFont="1" applyFill="1" applyBorder="1"/>
    <xf numFmtId="0" fontId="2" fillId="14" borderId="15" xfId="0" applyFont="1" applyFill="1" applyBorder="1"/>
    <xf numFmtId="0" fontId="2" fillId="19" borderId="10" xfId="0" applyFont="1" applyFill="1" applyBorder="1" applyAlignment="1">
      <alignment horizontal="center"/>
    </xf>
    <xf numFmtId="0" fontId="2" fillId="19" borderId="15" xfId="0" applyFont="1" applyFill="1" applyBorder="1" applyAlignment="1">
      <alignment horizontal="center"/>
    </xf>
    <xf numFmtId="179" fontId="0" fillId="0" borderId="3" xfId="0" applyNumberFormat="1" applyBorder="1"/>
    <xf numFmtId="43" fontId="5" fillId="2" borderId="3" xfId="0" applyNumberFormat="1" applyFont="1" applyFill="1" applyBorder="1"/>
    <xf numFmtId="179" fontId="5" fillId="2" borderId="3" xfId="3" applyNumberFormat="1" applyFont="1" applyFill="1" applyBorder="1"/>
    <xf numFmtId="0" fontId="0" fillId="0" borderId="3" xfId="0" applyBorder="1" applyAlignment="1" quotePrefix="1">
      <alignment horizontal="center"/>
    </xf>
    <xf numFmtId="0" fontId="0" fillId="4" borderId="3" xfId="0" applyFill="1" applyBorder="1" applyAlignment="1" quotePrefix="1">
      <alignment horizontal="center"/>
    </xf>
    <xf numFmtId="0" fontId="0" fillId="6" borderId="3" xfId="0" applyFill="1" applyBorder="1" applyAlignment="1" quotePrefix="1">
      <alignment horizont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s>
  <dxfs count="59">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border>
        <left/>
        <right style="thin">
          <color auto="1"/>
        </right>
        <top style="thin">
          <color auto="1"/>
        </top>
        <bottom style="thin">
          <color auto="1"/>
        </bottom>
      </border>
    </dxf>
    <dxf>
      <font>
        <name val="Calibri"/>
        <scheme val="none"/>
        <family val="2"/>
        <b val="0"/>
        <i val="0"/>
        <strike val="0"/>
        <u val="none"/>
        <sz val="11"/>
        <color theme="1"/>
      </font>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border>
        <left style="thin">
          <color auto="1"/>
        </left>
        <right style="thin">
          <color auto="1"/>
        </right>
        <top style="thin">
          <color auto="1"/>
        </top>
        <bottom style="thin">
          <color auto="1"/>
        </bottom>
      </border>
    </dxf>
    <dxf>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alignment horizontal="center" vertical="center"/>
      <border>
        <left style="thin">
          <color auto="1"/>
        </left>
        <right style="thin">
          <color auto="1"/>
        </right>
        <top style="thin">
          <color auto="1"/>
        </top>
        <bottom style="thin">
          <color auto="1"/>
        </bottom>
      </border>
    </dxf>
    <dxf>
      <alignment horizontal="center" vertical="center"/>
      <border>
        <left style="thin">
          <color auto="1"/>
        </left>
        <right style="thin">
          <color auto="1"/>
        </right>
        <top style="thin">
          <color auto="1"/>
        </top>
        <bottom style="thin">
          <color auto="1"/>
        </bottom>
      </border>
    </dxf>
    <dxf>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right"/>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fill>
        <patternFill patternType="none"/>
      </fill>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style="thin">
          <color auto="1"/>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top style="thin">
          <color auto="1"/>
        </top>
        <bottom style="thin">
          <color auto="1"/>
        </bottom>
      </border>
    </dxf>
    <dxf>
      <font>
        <name val="Calibri"/>
        <scheme val="none"/>
        <family val="2"/>
        <b val="0"/>
        <i val="0"/>
        <strike val="0"/>
        <u val="none"/>
        <sz val="11"/>
        <color theme="1"/>
      </font>
      <alignment horizontal="center" vertical="center"/>
      <border>
        <left style="thin">
          <color auto="1"/>
        </left>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customXml" Target="../customXml/item4.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connections" Target="connections.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44823</xdr:colOff>
      <xdr:row>0</xdr:row>
      <xdr:rowOff>0</xdr:rowOff>
    </xdr:from>
    <xdr:to>
      <xdr:col>55</xdr:col>
      <xdr:colOff>10825</xdr:colOff>
      <xdr:row>0</xdr:row>
      <xdr:rowOff>0</xdr:rowOff>
    </xdr:to>
    <xdr:grpSp>
      <xdr:nvGrpSpPr>
        <xdr:cNvPr id="2" name="Group 1"/>
        <xdr:cNvGrpSpPr/>
      </xdr:nvGrpSpPr>
      <xdr:grpSpPr>
        <a:xfrm>
          <a:off x="44450" y="0"/>
          <a:ext cx="17433925" cy="0"/>
          <a:chOff x="45598" y="153456"/>
          <a:chExt cx="21402460" cy="1327853"/>
        </a:xfrm>
      </xdr:grpSpPr>
      <xdr:pic>
        <xdr:nvPicPr>
          <xdr:cNvPr id="3" name="Picture 2" descr="Abstract banner" title="Banner 1"/>
          <xdr:cNvPicPr>
            <a:picLocks noChangeAspect="1"/>
          </xdr:cNvPicPr>
        </xdr:nvPicPr>
        <xdr:blipFill>
          <a:blip r:embed="rId1" cstate="print">
            <a:duotone>
              <a:prstClr val="black"/>
              <a:srgbClr val="66FF66">
                <a:tint val="45000"/>
                <a:satMod val="400000"/>
              </a:srgbClr>
            </a:duotone>
            <a:extLst>
              <a:ext uri="{28A0092B-C50C-407E-A947-70E740481C1C}">
                <a14:useLocalDpi xmlns:a14="http://schemas.microsoft.com/office/drawing/2010/main" val="0"/>
              </a:ext>
            </a:extLst>
          </a:blip>
          <a:srcRect/>
          <a:stretch>
            <a:fillRect/>
          </a:stretch>
        </xdr:blipFill>
        <xdr:spPr>
          <a:xfrm>
            <a:off x="45598" y="153456"/>
            <a:ext cx="21402460" cy="1327853"/>
          </a:xfrm>
          <a:prstGeom prst="rect">
            <a:avLst/>
          </a:prstGeom>
        </xdr:spPr>
      </xdr:pic>
      <xdr:sp>
        <xdr:nvSpPr>
          <xdr:cNvPr id="4" name="TextBox 1" descr="Inventory List" title="Title 1"/>
          <xdr:cNvSpPr txBox="1"/>
        </xdr:nvSpPr>
        <xdr:spPr>
          <a:xfrm>
            <a:off x="47624" y="485775"/>
            <a:ext cx="5146301"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SATEC</a:t>
            </a:r>
            <a:r>
              <a:rPr lang="en-US" sz="1800" baseline="0">
                <a:solidFill>
                  <a:schemeClr val="accent3">
                    <a:lumMod val="20000"/>
                    <a:lumOff val="80000"/>
                  </a:schemeClr>
                </a:solidFill>
                <a:latin typeface="+mj-lt"/>
              </a:rPr>
              <a:t> Meter Schedule</a:t>
            </a:r>
            <a:endParaRPr lang="en-US" sz="1800">
              <a:solidFill>
                <a:schemeClr val="accent3">
                  <a:lumMod val="20000"/>
                  <a:lumOff val="80000"/>
                </a:schemeClr>
              </a:solidFill>
              <a:latin typeface="+mj-lt"/>
            </a:endParaRPr>
          </a:p>
          <a:p>
            <a:pPr marL="0" algn="l"/>
            <a:r>
              <a:rPr lang="en-US" sz="1800">
                <a:solidFill>
                  <a:schemeClr val="tx2">
                    <a:lumMod val="40000"/>
                    <a:lumOff val="60000"/>
                  </a:schemeClr>
                </a:solidFill>
                <a:latin typeface="+mj-lt"/>
              </a:rPr>
              <a:t>Element47</a:t>
            </a:r>
            <a:endParaRPr lang="en-US" sz="1800">
              <a:solidFill>
                <a:schemeClr val="tx2">
                  <a:lumMod val="40000"/>
                  <a:lumOff val="60000"/>
                </a:schemeClr>
              </a:solidFill>
              <a:latin typeface="+mj-lt"/>
            </a:endParaRPr>
          </a:p>
        </xdr:txBody>
      </xdr:sp>
      <xdr:pic>
        <xdr:nvPicPr>
          <xdr:cNvPr id="5" name="Picture 4"/>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18543596" y="903076"/>
            <a:ext cx="2857899" cy="543001"/>
          </a:xfrm>
          <a:prstGeom prst="rect">
            <a:avLst/>
          </a:prstGeom>
        </xdr:spPr>
      </xdr:pic>
    </xdr:grpSp>
    <xdr:clientData/>
  </xdr:twoCellAnchor>
  <xdr:twoCellAnchor editAs="oneCell">
    <xdr:from>
      <xdr:col>60</xdr:col>
      <xdr:colOff>0</xdr:colOff>
      <xdr:row>4</xdr:row>
      <xdr:rowOff>0</xdr:rowOff>
    </xdr:from>
    <xdr:to>
      <xdr:col>109</xdr:col>
      <xdr:colOff>566928</xdr:colOff>
      <xdr:row>108</xdr:row>
      <xdr:rowOff>38068</xdr:rowOff>
    </xdr:to>
    <xdr:pic>
      <xdr:nvPicPr>
        <xdr:cNvPr id="6" name="Picture 5"/>
        <xdr:cNvPicPr>
          <a:picLocks noChangeAspect="1"/>
        </xdr:cNvPicPr>
      </xdr:nvPicPr>
      <xdr:blipFill>
        <a:blip r:embed="rId3"/>
        <a:stretch>
          <a:fillRect/>
        </a:stretch>
      </xdr:blipFill>
      <xdr:spPr>
        <a:xfrm>
          <a:off x="20983575" y="1635760"/>
          <a:ext cx="34637345" cy="20875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Haning\Box%20Sync\Element47\Projects\Power%20Ledger\Power%20Ledger%20-%20Apollo%20Appartments\7.%20Installation%20&amp;%20Comissioning\Meter%20Shedule%20Template\211004V1%20Meter%20Schedule%20Apollo%20Apartmen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ATEC Meter Schedule Template"/>
      <sheetName val="Prestige Strata Export"/>
      <sheetName val="Apollo Apartments"/>
      <sheetName val="WP Meter Asset Register"/>
      <sheetName val="Commissioning Remote Read Test"/>
      <sheetName val="ExpertPower Login Details"/>
      <sheetName val="Connection via IP Address"/>
      <sheetName val="Legend"/>
    </sheetNames>
    <sheetDataSet>
      <sheetData sheetId="0"/>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id="2" name="Table13" displayName="Table13" ref="A3:BG95" totalsRowShown="0">
  <autoFilter ref="A3:BG95"/>
  <tableColumns count="59">
    <tableColumn id="43" name="Description" dataDxfId="0"/>
    <tableColumn id="1" name="Non Utility Meter Name" dataDxfId="1"/>
    <tableColumn id="2" name="Electrical Meter Asset Name" dataDxfId="2"/>
    <tableColumn id="3" name="PAS Meter Name - Local Access" dataDxfId="3">
      <calculatedColumnFormula>CONCATENATE(L4,"-",N4,"-",O4,"-",P4,"-",Q4,"-",R4)</calculatedColumnFormula>
    </tableColumn>
    <tableColumn id="4" name="PAS Meter Name - Remote Access" dataDxfId="4">
      <calculatedColumnFormula>CONCATENATE(M4,"-",N4,"-",O4,"-",P4,"-",Q4,"-",R4,"-",S4)</calculatedColumnFormula>
    </tableColumn>
    <tableColumn id="5" name="PAS Meter Name - 5 Minute Log ID " dataDxfId="5"/>
    <tableColumn id="6" name="Log Frequency (minutes)" dataDxfId="6"/>
    <tableColumn id="7" name="timestamp" dataDxfId="7"/>
    <tableColumn id="8" name="Import (kWh)" dataDxfId="8"/>
    <tableColumn id="9" name="Export (kWh)" dataDxfId="9"/>
    <tableColumn id="10" name="Make &amp; Model" dataDxfId="10"/>
    <tableColumn id="11" name="PAS Internal Name" dataDxfId="11"/>
    <tableColumn id="12" name="PAS External Name" dataDxfId="12"/>
    <tableColumn id="13" name="Site Identifyer" dataDxfId="13"/>
    <tableColumn id="14" name="Site Level" dataDxfId="14"/>
    <tableColumn id="15" name="Switchboard Meter Location" dataDxfId="15"/>
    <tableColumn id="16" name="Meter Service Identifyer" dataDxfId="16"/>
    <tableColumn id="17" name="Meter/Asset # on Service" dataDxfId="17"/>
    <tableColumn id="18" name="Serial Number" dataDxfId="18"/>
    <tableColumn id="19" name="Modbus Address" dataDxfId="19"/>
    <tableColumn id="56" name="Single Phase Meter Wiring Phase Identifier (I1/I2/I3)" dataDxfId="20"/>
    <tableColumn id="20" name="5 Min Data Log" dataDxfId="21"/>
    <tableColumn id="21" name="Firmware Version" dataDxfId="22"/>
    <tableColumn id="22" name="IMEI" dataDxfId="23"/>
    <tableColumn id="23" name="Boot" dataDxfId="24"/>
    <tableColumn id="59" name="Data Bits" dataDxfId="25"/>
    <tableColumn id="58" name="Stop Bits " dataDxfId="26"/>
    <tableColumn id="57" name="Parity" dataDxfId="27"/>
    <tableColumn id="24" name="Baud Rate" dataDxfId="28"/>
    <tableColumn id="25" name="FATBOX IP Address" dataDxfId="29"/>
    <tableColumn id="26" name="MAC Address" dataDxfId="30"/>
    <tableColumn id="27" name="XPW Server IP Address" dataDxfId="31"/>
    <tableColumn id="28" name="XPW Server Device ID" dataDxfId="32"/>
    <tableColumn id="29" name="Power Ledger Meter Type" dataDxfId="33"/>
    <tableColumn id="30" name="Power Ledger Naming" dataDxfId="34"/>
    <tableColumn id="31" name="PowerLedger ID" dataDxfId="35"/>
    <tableColumn id="32" name="Comms Setup" dataDxfId="36"/>
    <tableColumn id="33" name="Test Connection" dataDxfId="37"/>
    <tableColumn id="34" name="RTC Sync" dataDxfId="38"/>
    <tableColumn id="35" name="CT Primary Check" dataDxfId="39"/>
    <tableColumn id="36" name="CT Secondary" dataDxfId="40"/>
    <tableColumn id="45" name="Current Transformer Size" dataDxfId="41"/>
    <tableColumn id="44" name="Current Transformer Model #" dataDxfId="42"/>
    <tableColumn id="37" name="Protocol Setup" dataDxfId="43"/>
    <tableColumn id="38" name="Memory Log Setup" dataDxfId="44"/>
    <tableColumn id="39" name="Download Setup" dataDxfId="45"/>
    <tableColumn id="40" name="Pre-Commissioning Date" dataDxfId="46"/>
    <tableColumn id="41" name="Commissioning Date" dataDxfId="47"/>
    <tableColumn id="42" name="Notes" dataDxfId="48"/>
    <tableColumn id="47" name="Western Power Meter Seriel Number" dataDxfId="49"/>
    <tableColumn id="48" name="National Meter Identifier (NMI)" dataDxfId="50"/>
    <tableColumn id="49" name="Western Power Site Address" dataDxfId="51"/>
    <tableColumn id="46" name="Final meter reading 20210721, 7.30am" dataDxfId="52"/>
    <tableColumn id="55" name="Final meter reading 20210802, 8.36am" dataDxfId="53"/>
    <tableColumn id="50" name=" kWh Consumed Rate A (peak)" dataDxfId="54"/>
    <tableColumn id="51" name="KWh Consumed Rate C (Off Peak)" dataDxfId="55"/>
    <tableColumn id="52" name="KWh Consumed Rate B (Weekday Shoulder" dataDxfId="56"/>
    <tableColumn id="53" name="KWh Consumed Rate D (Weekend Shoulder)" dataDxfId="57"/>
    <tableColumn id="54" name="Reading notes                                                                        " dataDxfId="58"/>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A118"/>
  <sheetViews>
    <sheetView zoomScale="70" zoomScaleNormal="70" workbookViewId="0">
      <pane xSplit="8" ySplit="3" topLeftCell="JL46" activePane="bottomRight" state="frozen"/>
      <selection/>
      <selection pane="topRight"/>
      <selection pane="bottomLeft"/>
      <selection pane="bottomRight" activeCell="A55" sqref="$A55:$XFD55"/>
    </sheetView>
  </sheetViews>
  <sheetFormatPr defaultColWidth="9" defaultRowHeight="14.4"/>
  <cols>
    <col min="1" max="1" width="51" hidden="1" customWidth="1"/>
    <col min="2" max="2" width="27.8518518518519" hidden="1" customWidth="1"/>
    <col min="3" max="3" width="11.712962962963" hidden="1" customWidth="1"/>
    <col min="4" max="4" width="11.1388888888889" hidden="1" customWidth="1"/>
    <col min="5" max="5" width="3.13888888888889" hidden="1" customWidth="1"/>
    <col min="6" max="6" width="9.66666666666667" hidden="1" customWidth="1"/>
    <col min="7" max="7" width="4.28703703703704" hidden="1" customWidth="1"/>
    <col min="8" max="8" width="40.4444444444444" customWidth="1"/>
    <col min="9" max="9" width="27.1388888888889" customWidth="1"/>
    <col min="10" max="10" width="43.8518518518519" customWidth="1"/>
    <col min="11" max="11" width="15.712962962963" hidden="1" customWidth="1" outlineLevel="3"/>
    <col min="12" max="12" width="10.5740740740741" hidden="1" customWidth="1" outlineLevel="3"/>
    <col min="13" max="13" width="16.8518518518519" hidden="1" customWidth="1" outlineLevel="3"/>
    <col min="14" max="14" width="17.1388888888889" hidden="1" customWidth="1" outlineLevel="3"/>
    <col min="15" max="15" width="11.4259259259259" hidden="1" customWidth="1" outlineLevel="3"/>
    <col min="16" max="17" width="12.712962962963" hidden="1" customWidth="1" outlineLevel="3"/>
    <col min="18" max="18" width="16.712962962963" hidden="1" customWidth="1" outlineLevel="3"/>
    <col min="19" max="19" width="11.1388888888889" hidden="1" customWidth="1" outlineLevel="3"/>
    <col min="20" max="20" width="14.8518518518519" hidden="1" customWidth="1" outlineLevel="3"/>
    <col min="21" max="21" width="18.5740740740741" style="84" hidden="1" customWidth="1" outlineLevel="3"/>
    <col min="22" max="22" width="13" style="84" hidden="1" customWidth="1" outlineLevel="3"/>
    <col min="23" max="23" width="27.5740740740741" hidden="1" customWidth="1" outlineLevel="3"/>
    <col min="24" max="24" width="12.4259259259259" style="84" hidden="1" customWidth="1" outlineLevel="3"/>
    <col min="25" max="25" width="12" style="84" hidden="1" customWidth="1" outlineLevel="3"/>
    <col min="26" max="26" width="21.4259259259259" hidden="1" customWidth="1" outlineLevel="3"/>
    <col min="27" max="27" width="13" hidden="1" customWidth="1" outlineLevel="3"/>
    <col min="28" max="28" width="11.8518518518519" hidden="1" customWidth="1" outlineLevel="3"/>
    <col min="29" max="29" width="12" style="84" hidden="1" customWidth="1" outlineLevel="3"/>
    <col min="30" max="30" width="14.8518518518519" hidden="1" customWidth="1" outlineLevel="3"/>
    <col min="31" max="31" width="11.1388888888889" hidden="1" customWidth="1" outlineLevel="3"/>
    <col min="32" max="33" width="17.1388888888889" hidden="1" customWidth="1" outlineLevel="3"/>
    <col min="34" max="34" width="14.287037037037" hidden="1" customWidth="1" outlineLevel="3"/>
    <col min="35" max="35" width="21.8518518518519" hidden="1" customWidth="1" outlineLevel="3"/>
    <col min="36" max="36" width="13.1388888888889" hidden="1" customWidth="1" outlineLevel="3"/>
    <col min="37" max="37" width="12.4259259259259" hidden="1" customWidth="1" outlineLevel="3"/>
    <col min="38" max="38" width="21.4259259259259" hidden="1" customWidth="1" outlineLevel="3"/>
    <col min="39" max="39" width="13" hidden="1" customWidth="1" outlineLevel="3"/>
    <col min="40" max="40" width="11.8518518518519" hidden="1" customWidth="1" outlineLevel="3"/>
    <col min="41" max="42" width="8.85185185185185" hidden="1" customWidth="1" outlineLevel="4"/>
    <col min="43" max="43" width="16.1388888888889" hidden="1" customWidth="1" outlineLevel="4"/>
    <col min="44" max="48" width="13.1388888888889" hidden="1" customWidth="1" outlineLevel="4"/>
    <col min="49" max="49" width="15" hidden="1" customWidth="1" outlineLevel="4"/>
    <col min="50" max="50" width="17" hidden="1" customWidth="1" outlineLevel="4"/>
    <col min="51" max="51" width="25" hidden="1" customWidth="1" outlineLevel="4"/>
    <col min="52" max="53" width="18.287037037037" hidden="1" customWidth="1" outlineLevel="4"/>
    <col min="54" max="54" width="14.1388888888889" hidden="1" customWidth="1" outlineLevel="4"/>
    <col min="55" max="55" width="14.8518518518519" hidden="1" customWidth="1" outlineLevel="3"/>
    <col min="56" max="56" width="16.5740740740741" hidden="1" customWidth="1" outlineLevel="3"/>
    <col min="57" max="57" width="17.5740740740741" hidden="1" customWidth="1" outlineLevel="3"/>
    <col min="58" max="58" width="17.1388888888889" hidden="1" customWidth="1" outlineLevel="3"/>
    <col min="59" max="59" width="14.287037037037" hidden="1" customWidth="1" outlineLevel="3"/>
    <col min="60" max="60" width="33.712962962963" hidden="1" customWidth="1" outlineLevel="3"/>
    <col min="61" max="61" width="13.1388888888889" hidden="1" customWidth="1" outlineLevel="3"/>
    <col min="62" max="62" width="12.287037037037" hidden="1" customWidth="1" outlineLevel="3"/>
    <col min="63" max="63" width="12.4259259259259" hidden="1" customWidth="1" outlineLevel="3"/>
    <col min="64" max="64" width="14.5740740740741" hidden="1" customWidth="1" outlineLevel="3"/>
    <col min="65" max="65" width="12.4259259259259" hidden="1" customWidth="1" outlineLevel="3"/>
    <col min="66" max="66" width="17" hidden="1" customWidth="1" outlineLevel="3"/>
    <col min="67" max="67" width="15.1388888888889" hidden="1" customWidth="1" outlineLevel="3"/>
    <col min="68" max="70" width="12.8518518518519" hidden="1" customWidth="1" outlineLevel="3"/>
    <col min="71" max="71" width="9.85185185185185" hidden="1" customWidth="1" outlineLevel="3"/>
    <col min="72" max="72" width="28.1388888888889" hidden="1" customWidth="1" outlineLevel="3"/>
    <col min="73" max="73" width="9.71296296296296" hidden="1" customWidth="1" outlineLevel="3"/>
    <col min="74" max="74" width="9.13888888888889" hidden="1" customWidth="1" outlineLevel="3"/>
    <col min="75" max="75" width="8.85185185185185" hidden="1" customWidth="1" outlineLevel="3"/>
    <col min="76" max="76" width="10.287037037037" hidden="1" customWidth="1" outlineLevel="3"/>
    <col min="77" max="77" width="8.85185185185185" hidden="1" customWidth="1" outlineLevel="3"/>
    <col min="78" max="78" width="13.287037037037" hidden="1" customWidth="1" outlineLevel="3"/>
    <col min="79" max="79" width="8.85185185185185" hidden="1" customWidth="1" outlineLevel="3"/>
    <col min="80" max="80" width="11" hidden="1" customWidth="1" outlineLevel="3"/>
    <col min="81" max="87" width="8.85185185185185" hidden="1" customWidth="1" outlineLevel="3"/>
    <col min="88" max="88" width="17.1388888888889" hidden="1" customWidth="1" outlineLevel="2"/>
    <col min="89" max="89" width="16.5740740740741" hidden="1" customWidth="1" outlineLevel="2"/>
    <col min="90" max="90" width="17.5740740740741" hidden="1" customWidth="1" outlineLevel="2"/>
    <col min="91" max="93" width="16.5740740740741" hidden="1" customWidth="1" outlineLevel="2"/>
    <col min="94" max="94" width="17.287037037037" hidden="1" customWidth="1" outlineLevel="2"/>
    <col min="95" max="97" width="16.5740740740741" hidden="1" customWidth="1" outlineLevel="2"/>
    <col min="98" max="98" width="17.5740740740741" hidden="1" customWidth="1" outlineLevel="2"/>
    <col min="99" max="99" width="17.1388888888889" style="85" hidden="1" customWidth="1" outlineLevel="2"/>
    <col min="100" max="100" width="14.287037037037" hidden="1" customWidth="1" outlineLevel="2"/>
    <col min="101" max="101" width="38" hidden="1" customWidth="1" outlineLevel="2"/>
    <col min="102" max="102" width="13.1388888888889" hidden="1" customWidth="1" outlineLevel="2"/>
    <col min="103" max="103" width="12.287037037037" hidden="1" customWidth="1" outlineLevel="2"/>
    <col min="104" max="104" width="12.4259259259259" hidden="1" customWidth="1" outlineLevel="2"/>
    <col min="105" max="105" width="55.287037037037" hidden="1" customWidth="1" outlineLevel="2"/>
    <col min="106" max="106" width="11" hidden="1" customWidth="1" outlineLevel="2"/>
    <col min="107" max="107" width="8.85185185185185" hidden="1" customWidth="1" outlineLevel="2"/>
    <col min="108" max="108" width="8.85185185185185" hidden="1" customWidth="1" outlineLevel="1"/>
    <col min="109" max="109" width="17.1388888888889" hidden="1" customWidth="1" outlineLevel="1"/>
    <col min="110" max="110" width="16.5740740740741" hidden="1" customWidth="1" outlineLevel="1"/>
    <col min="111" max="111" width="17.8518518518519" hidden="1" customWidth="1" outlineLevel="1"/>
    <col min="112" max="114" width="16.5740740740741" hidden="1" customWidth="1" outlineLevel="1"/>
    <col min="115" max="115" width="17.5740740740741" hidden="1" customWidth="1" outlineLevel="1"/>
    <col min="116" max="116" width="17.1388888888889" style="85" hidden="1" customWidth="1" outlineLevel="1"/>
    <col min="117" max="117" width="14.287037037037" hidden="1" customWidth="1" outlineLevel="1"/>
    <col min="118" max="118" width="35.8518518518519" hidden="1" customWidth="1" outlineLevel="1"/>
    <col min="119" max="119" width="13.1388888888889" hidden="1" customWidth="1" outlineLevel="1"/>
    <col min="120" max="120" width="12.287037037037" hidden="1" customWidth="1" outlineLevel="1"/>
    <col min="121" max="121" width="12.4259259259259" hidden="1" customWidth="1" outlineLevel="1"/>
    <col min="122" max="122" width="55.287037037037" hidden="1" customWidth="1" outlineLevel="1"/>
    <col min="123" max="123" width="11" hidden="1" customWidth="1" outlineLevel="1"/>
    <col min="124" max="125" width="8.85185185185185" hidden="1" customWidth="1" outlineLevel="1"/>
    <col min="126" max="126" width="17.1388888888889" hidden="1" customWidth="1" outlineLevel="1" collapsed="1"/>
    <col min="127" max="127" width="16.5740740740741" hidden="1" customWidth="1" outlineLevel="1"/>
    <col min="128" max="131" width="16.5740740740741" hidden="1" customWidth="1" outlineLevel="2"/>
    <col min="132" max="132" width="17.5740740740741" hidden="1" customWidth="1" outlineLevel="3" collapsed="1"/>
    <col min="133" max="133" width="17.1388888888889" style="85" hidden="1" customWidth="1" outlineLevel="1"/>
    <col min="134" max="134" width="14.287037037037" hidden="1" customWidth="1" outlineLevel="1"/>
    <col min="135" max="135" width="33.712962962963" hidden="1" customWidth="1" outlineLevel="1"/>
    <col min="136" max="136" width="13.1388888888889" hidden="1" customWidth="1" outlineLevel="1"/>
    <col min="137" max="137" width="12.287037037037" hidden="1" customWidth="1" outlineLevel="1"/>
    <col min="138" max="138" width="12.4259259259259" hidden="1" customWidth="1" outlineLevel="1"/>
    <col min="139" max="139" width="55.287037037037" hidden="1" customWidth="1" outlineLevel="1"/>
    <col min="140" max="140" width="11" hidden="1" customWidth="1" outlineLevel="1"/>
    <col min="141" max="142" width="8.85185185185185" hidden="1" customWidth="1" outlineLevel="1"/>
    <col min="143" max="143" width="14.4259259259259" hidden="1" customWidth="1" outlineLevel="1"/>
    <col min="144" max="144" width="16.1388888888889" hidden="1" customWidth="1" outlineLevel="1"/>
    <col min="145" max="145" width="15.1388888888889" hidden="1" customWidth="1" outlineLevel="1"/>
    <col min="146" max="146" width="16.1388888888889" hidden="1" customWidth="1" outlineLevel="1"/>
    <col min="147" max="147" width="7.42592592592593" hidden="1" customWidth="1" outlineLevel="1"/>
    <col min="148" max="148" width="31.4259259259259" hidden="1" customWidth="1" outlineLevel="1"/>
    <col min="149" max="149" width="14.8518518518519" hidden="1" customWidth="1" outlineLevel="1"/>
    <col min="150" max="150" width="16.712962962963" style="85" hidden="1" customWidth="1" outlineLevel="1"/>
    <col min="151" max="151" width="9.85185185185185" hidden="1" customWidth="1" outlineLevel="1"/>
    <col min="152" max="152" width="15" hidden="1" customWidth="1" outlineLevel="1"/>
    <col min="153" max="153" width="10.8518518518519" hidden="1" customWidth="1" outlineLevel="1"/>
    <col min="154" max="154" width="9.85185185185185" hidden="1" customWidth="1" outlineLevel="1"/>
    <col min="155" max="156" width="8.85185185185185" hidden="1" customWidth="1" outlineLevel="1"/>
    <col min="157" max="157" width="12.4259259259259" hidden="1" customWidth="1" outlineLevel="1"/>
    <col min="158" max="159" width="8.85185185185185" hidden="1" customWidth="1" outlineLevel="1"/>
    <col min="160" max="160" width="23.4259259259259" hidden="1" customWidth="1" outlineLevel="1" collapsed="1"/>
    <col min="161" max="161" width="17.8518518518519" hidden="1" customWidth="1" outlineLevel="1"/>
    <col min="162" max="165" width="8.85185185185185" hidden="1" customWidth="1" outlineLevel="1"/>
    <col min="166" max="166" width="13.8518518518519" hidden="1" customWidth="1" outlineLevel="1"/>
    <col min="167" max="167" width="8.85185185185185" hidden="1" customWidth="1" outlineLevel="1"/>
    <col min="168" max="168" width="12.8518518518519" hidden="1" customWidth="1" outlineLevel="1"/>
    <col min="169" max="169" width="16.4259259259259" hidden="1" customWidth="1" outlineLevel="1"/>
    <col min="170" max="170" width="10.712962962963" hidden="1" customWidth="1" outlineLevel="1"/>
    <col min="171" max="171" width="12.287037037037" hidden="1" customWidth="1" outlineLevel="1"/>
    <col min="172" max="173" width="8.85185185185185" hidden="1" customWidth="1" outlineLevel="1"/>
    <col min="174" max="174" width="11.5740740740741" hidden="1" customWidth="1" outlineLevel="1"/>
    <col min="175" max="176" width="8.85185185185185" hidden="1" customWidth="1" outlineLevel="1"/>
    <col min="177" max="177" width="22.1388888888889" hidden="1" customWidth="1" outlineLevel="1" collapsed="1"/>
    <col min="178" max="178" width="17.8518518518519" hidden="1" customWidth="1" outlineLevel="1"/>
    <col min="179" max="179" width="14.8518518518519" hidden="1" customWidth="1" outlineLevel="2"/>
    <col min="180" max="180" width="17.8518518518519" hidden="1" customWidth="1" outlineLevel="2"/>
    <col min="181" max="181" width="13.4259259259259" hidden="1" customWidth="1" outlineLevel="2"/>
    <col min="182" max="182" width="34.712962962963" hidden="1" customWidth="1" outlineLevel="2"/>
    <col min="183" max="183" width="13.8518518518519" hidden="1" customWidth="1" outlineLevel="1" collapsed="1"/>
    <col min="184" max="184" width="16.4259259259259" hidden="1" customWidth="1" outlineLevel="1"/>
    <col min="185" max="185" width="6.57407407407407" hidden="1" customWidth="1" outlineLevel="1"/>
    <col min="186" max="186" width="16.8518518518519" hidden="1" customWidth="1" outlineLevel="1"/>
    <col min="187" max="187" width="9.85185185185185" hidden="1" customWidth="1" outlineLevel="1"/>
    <col min="188" max="190" width="8.85185185185185" hidden="1" customWidth="1" outlineLevel="1"/>
    <col min="191" max="191" width="10.4259259259259" hidden="1" customWidth="1" outlineLevel="1"/>
    <col min="192" max="193" width="8.85185185185185" hidden="1" customWidth="1" outlineLevel="1"/>
    <col min="194" max="194" width="18.1388888888889" hidden="1" customWidth="1" outlineLevel="1" collapsed="1"/>
    <col min="195" max="195" width="16.1388888888889" hidden="1" customWidth="1" outlineLevel="1"/>
    <col min="196" max="196" width="14.1388888888889" hidden="1" customWidth="1" outlineLevel="2"/>
    <col min="197" max="197" width="16.1388888888889" hidden="1" customWidth="1" outlineLevel="2"/>
    <col min="198" max="198" width="7.28703703703704" hidden="1" customWidth="1" outlineLevel="2"/>
    <col min="199" max="199" width="31.287037037037" hidden="1" customWidth="1" outlineLevel="2"/>
    <col min="200" max="200" width="13.1388888888889" hidden="1" customWidth="1" outlineLevel="1" collapsed="1"/>
    <col min="201" max="201" width="16.712962962963" hidden="1" customWidth="1" outlineLevel="1"/>
    <col min="202" max="202" width="6.57407407407407" hidden="1" customWidth="1" outlineLevel="1"/>
    <col min="203" max="203" width="15.712962962963" hidden="1" customWidth="1" outlineLevel="1"/>
    <col min="204" max="204" width="10.8518518518519" hidden="1" customWidth="1" outlineLevel="1"/>
    <col min="205" max="205" width="11.8518518518519" hidden="1" customWidth="1" outlineLevel="1"/>
    <col min="206" max="206" width="16.5740740740741" hidden="1" customWidth="1" outlineLevel="1"/>
    <col min="207" max="207" width="18.1388888888889" hidden="1" customWidth="1" outlineLevel="1"/>
    <col min="208" max="208" width="10.8518518518519" hidden="1" customWidth="1" outlineLevel="1"/>
    <col min="209" max="210" width="8.85185185185185" hidden="1" customWidth="1" outlineLevel="1"/>
    <col min="211" max="211" width="16.4259259259259" hidden="1" customWidth="1" outlineLevel="1" collapsed="1"/>
    <col min="212" max="212" width="16.1388888888889" hidden="1" customWidth="1" outlineLevel="1"/>
    <col min="213" max="213" width="14.1388888888889" hidden="1" customWidth="1" outlineLevel="1"/>
    <col min="214" max="214" width="21.8518518518519" hidden="1" customWidth="1" outlineLevel="1"/>
    <col min="215" max="215" width="9.13888888888889" hidden="1" customWidth="1" outlineLevel="1"/>
    <col min="216" max="216" width="21.8518518518519" hidden="1" customWidth="1" outlineLevel="1"/>
    <col min="217" max="217" width="12" hidden="1" customWidth="1" outlineLevel="1"/>
    <col min="218" max="218" width="16.287037037037" hidden="1" customWidth="1" outlineLevel="1"/>
    <col min="219" max="219" width="16.5740740740741" hidden="1" customWidth="1" outlineLevel="1"/>
    <col min="220" max="220" width="16" hidden="1" customWidth="1" outlineLevel="1"/>
    <col min="221" max="221" width="12.8518518518519" hidden="1" customWidth="1" outlineLevel="1"/>
    <col min="222" max="223" width="9" hidden="1" customWidth="1" outlineLevel="1"/>
    <col min="224" max="224" width="21.8518518518519" hidden="1" customWidth="1" outlineLevel="1" collapsed="1"/>
    <col min="225" max="225" width="21.287037037037" hidden="1" customWidth="1" outlineLevel="1"/>
    <col min="226" max="226" width="16.5740740740741" hidden="1" customWidth="1" outlineLevel="1"/>
    <col min="227" max="227" width="21.8518518518519" hidden="1" customWidth="1" outlineLevel="1"/>
    <col min="228" max="228" width="12" hidden="1" customWidth="1" outlineLevel="1"/>
    <col min="229" max="229" width="21.8518518518519" hidden="1" customWidth="1" outlineLevel="1"/>
    <col min="230" max="230" width="13.1388888888889" hidden="1" customWidth="1" outlineLevel="1"/>
    <col min="231" max="231" width="16.287037037037" hidden="1" customWidth="1" outlineLevel="1"/>
    <col min="232" max="232" width="16.5740740740741" hidden="1" customWidth="1" outlineLevel="1"/>
    <col min="233" max="233" width="15.8518518518519" hidden="1" customWidth="1" outlineLevel="1"/>
    <col min="234" max="234" width="14.4259259259259" hidden="1" customWidth="1" outlineLevel="1"/>
    <col min="235" max="236" width="9" hidden="1" customWidth="1" outlineLevel="1"/>
    <col min="237" max="237" width="21.8518518518519" customWidth="1" collapsed="1"/>
    <col min="238" max="238" width="21.287037037037" customWidth="1" outlineLevel="1"/>
    <col min="239" max="239" width="16.5740740740741" customWidth="1" outlineLevel="1"/>
    <col min="240" max="240" width="21.8518518518519" customWidth="1" outlineLevel="1"/>
    <col min="241" max="241" width="9.13888888888889" customWidth="1" outlineLevel="1"/>
    <col min="242" max="242" width="21.8518518518519" customWidth="1" outlineLevel="1"/>
    <col min="243" max="243" width="13.8518518518519" customWidth="1" outlineLevel="1"/>
    <col min="244" max="244" width="16.287037037037" customWidth="1" outlineLevel="1"/>
    <col min="245" max="245" width="16.5740740740741" customWidth="1" outlineLevel="1"/>
    <col min="246" max="246" width="15.8518518518519" customWidth="1" outlineLevel="1"/>
    <col min="247" max="247" width="17.1388888888889" customWidth="1" outlineLevel="1"/>
    <col min="248" max="249" width="8.85185185185185" outlineLevel="1"/>
    <col min="250" max="250" width="21.5740740740741" customWidth="1" outlineLevel="1"/>
    <col min="251" max="251" width="16.1388888888889" customWidth="1" outlineLevel="1"/>
    <col min="252" max="252" width="17.712962962963" customWidth="1" outlineLevel="1"/>
    <col min="253" max="253" width="16.712962962963" customWidth="1" outlineLevel="1"/>
    <col min="254" max="254" width="8.85185185185185" outlineLevel="1"/>
    <col min="255" max="255" width="21.8518518518519" customWidth="1" outlineLevel="1"/>
    <col min="256" max="256" width="13.1388888888889" customWidth="1" outlineLevel="1"/>
    <col min="257" max="257" width="12.1388888888889" customWidth="1" outlineLevel="1"/>
    <col min="258" max="258" width="16.5740740740741" customWidth="1" outlineLevel="1"/>
    <col min="259" max="259" width="15.8518518518519" customWidth="1" outlineLevel="1"/>
    <col min="260" max="260" width="13.1388888888889" customWidth="1" outlineLevel="1"/>
    <col min="261" max="261" width="6.71296296296296" customWidth="1" outlineLevel="1"/>
    <col min="262" max="262" width="8.85185185185185" outlineLevel="1"/>
    <col min="263" max="263" width="19.1388888888889" customWidth="1"/>
    <col min="264" max="264" width="16.4259259259259" customWidth="1"/>
    <col min="265" max="265" width="17" customWidth="1"/>
    <col min="266" max="266" width="16.8518518518519" customWidth="1"/>
    <col min="267" max="267" width="8.42592592592593" customWidth="1"/>
    <col min="268" max="268" width="19.1388888888889" customWidth="1"/>
    <col min="269" max="269" width="18" customWidth="1"/>
    <col min="270" max="270" width="20.287037037037" customWidth="1"/>
    <col min="271" max="271" width="16.5740740740741" customWidth="1"/>
    <col min="272" max="272" width="15.8518518518519" customWidth="1"/>
    <col min="273" max="273" width="13.1388888888889" customWidth="1" outlineLevel="1"/>
    <col min="274" max="274" width="10.5740740740741" customWidth="1"/>
    <col min="275" max="275" width="10" customWidth="1"/>
    <col min="276" max="276" width="20" customWidth="1"/>
    <col min="277" max="277" width="21.4259259259259" customWidth="1"/>
    <col min="278" max="278" width="15.5740740740741" customWidth="1"/>
    <col min="279" max="279" width="22" customWidth="1"/>
    <col min="280" max="280" width="12.8518518518519" customWidth="1"/>
    <col min="281" max="281" width="20" customWidth="1"/>
    <col min="282" max="282" width="18" customWidth="1"/>
    <col min="283" max="283" width="20.287037037037" customWidth="1"/>
    <col min="284" max="284" width="18.4259259259259" customWidth="1"/>
    <col min="285" max="285" width="17.712962962963" customWidth="1"/>
    <col min="286" max="286" width="17" customWidth="1" outlineLevel="1"/>
  </cols>
  <sheetData>
    <row r="1" ht="43.15" customHeight="1" spans="1:287">
      <c r="A1">
        <v>1</v>
      </c>
      <c r="H1" s="86" t="s">
        <v>0</v>
      </c>
      <c r="I1" s="89"/>
      <c r="J1" s="89"/>
      <c r="K1" s="89"/>
      <c r="L1" s="89"/>
      <c r="M1" s="89"/>
      <c r="N1" s="89"/>
      <c r="O1" s="89"/>
      <c r="P1" s="89"/>
      <c r="Q1" s="89"/>
      <c r="R1" s="100" t="s">
        <v>1</v>
      </c>
      <c r="S1" s="101"/>
      <c r="T1" s="101"/>
      <c r="U1" s="101"/>
      <c r="V1" s="101"/>
      <c r="W1" s="101"/>
      <c r="X1" s="101"/>
      <c r="Y1" s="101"/>
      <c r="Z1" s="101"/>
      <c r="AA1" s="101"/>
      <c r="AB1" s="101"/>
      <c r="AC1" s="111"/>
      <c r="AD1" s="112" t="s">
        <v>2</v>
      </c>
      <c r="AE1" s="113"/>
      <c r="AF1" s="113"/>
      <c r="AG1" s="113"/>
      <c r="AH1" s="113"/>
      <c r="AI1" s="113"/>
      <c r="AJ1" s="113"/>
      <c r="AK1" s="116"/>
      <c r="AL1" s="117" t="s">
        <v>3</v>
      </c>
      <c r="AM1" s="117" t="s">
        <v>4</v>
      </c>
      <c r="AN1" s="118"/>
      <c r="BC1" s="126" t="s">
        <v>5</v>
      </c>
      <c r="BD1" s="127"/>
      <c r="BE1" s="127"/>
      <c r="BF1" s="127"/>
      <c r="BG1" s="127"/>
      <c r="BH1" s="127"/>
      <c r="BI1" s="127"/>
      <c r="BJ1" s="134"/>
      <c r="BK1" s="117" t="s">
        <v>3</v>
      </c>
      <c r="BL1" s="117" t="s">
        <v>4</v>
      </c>
      <c r="BM1" s="118"/>
      <c r="BT1" t="s">
        <v>6</v>
      </c>
      <c r="CJ1" s="126" t="s">
        <v>7</v>
      </c>
      <c r="CK1" s="127"/>
      <c r="CL1" s="127"/>
      <c r="CM1" s="127"/>
      <c r="CN1" s="127"/>
      <c r="CO1" s="127"/>
      <c r="CP1" s="127"/>
      <c r="CQ1" s="127"/>
      <c r="CR1" s="127"/>
      <c r="CS1" s="127"/>
      <c r="CT1" s="127"/>
      <c r="CU1" s="127"/>
      <c r="CV1" s="127"/>
      <c r="CW1" s="127"/>
      <c r="CX1" s="127"/>
      <c r="CY1" s="134"/>
      <c r="CZ1" s="117" t="s">
        <v>3</v>
      </c>
      <c r="DA1" s="117" t="s">
        <v>4</v>
      </c>
      <c r="DB1" s="118"/>
      <c r="DE1" s="153" t="s">
        <v>8</v>
      </c>
      <c r="DF1" s="154"/>
      <c r="DG1" s="154"/>
      <c r="DH1" s="154"/>
      <c r="DI1" s="154"/>
      <c r="DJ1" s="154"/>
      <c r="DK1" s="154"/>
      <c r="DL1" s="154"/>
      <c r="DM1" s="154"/>
      <c r="DN1" s="154"/>
      <c r="DO1" s="154"/>
      <c r="DP1" s="155"/>
      <c r="DQ1" s="117" t="s">
        <v>3</v>
      </c>
      <c r="DR1" s="117" t="s">
        <v>4</v>
      </c>
      <c r="DS1" s="118"/>
      <c r="DV1" s="100" t="s">
        <v>9</v>
      </c>
      <c r="DW1" s="101"/>
      <c r="DX1" s="101"/>
      <c r="DY1" s="101"/>
      <c r="DZ1" s="101"/>
      <c r="EA1" s="101"/>
      <c r="EB1" s="101"/>
      <c r="EC1" s="101"/>
      <c r="ED1" s="101"/>
      <c r="EE1" s="101"/>
      <c r="EF1" s="101"/>
      <c r="EG1" s="111"/>
      <c r="EH1" s="117" t="s">
        <v>3</v>
      </c>
      <c r="EI1" s="117" t="s">
        <v>4</v>
      </c>
      <c r="EJ1" s="118"/>
      <c r="EM1" s="156" t="s">
        <v>10</v>
      </c>
      <c r="EN1" s="157"/>
      <c r="EO1" s="157"/>
      <c r="EP1" s="157"/>
      <c r="EQ1" s="157"/>
      <c r="ER1" s="157"/>
      <c r="ES1" s="157"/>
      <c r="ET1" s="157"/>
      <c r="EU1" s="157"/>
      <c r="EV1" s="157"/>
      <c r="EW1" s="157"/>
      <c r="EX1" s="158"/>
      <c r="EY1" s="117" t="s">
        <v>3</v>
      </c>
      <c r="EZ1" s="117" t="s">
        <v>4</v>
      </c>
      <c r="FA1" s="118"/>
      <c r="FD1" s="159" t="s">
        <v>11</v>
      </c>
      <c r="FE1" s="160"/>
      <c r="FF1" s="160"/>
      <c r="FG1" s="160"/>
      <c r="FH1" s="160"/>
      <c r="FI1" s="160"/>
      <c r="FJ1" s="160"/>
      <c r="FK1" s="160"/>
      <c r="FL1" s="160"/>
      <c r="FM1" s="160"/>
      <c r="FN1" s="160"/>
      <c r="FO1" s="161"/>
      <c r="FP1" s="117" t="s">
        <v>3</v>
      </c>
      <c r="FQ1" s="117" t="s">
        <v>4</v>
      </c>
      <c r="FR1" s="118"/>
      <c r="FU1" s="156" t="s">
        <v>12</v>
      </c>
      <c r="FV1" s="157"/>
      <c r="FW1" s="157"/>
      <c r="FX1" s="157"/>
      <c r="FY1" s="157"/>
      <c r="FZ1" s="157"/>
      <c r="GA1" s="157"/>
      <c r="GB1" s="157"/>
      <c r="GC1" s="157"/>
      <c r="GD1" s="157"/>
      <c r="GE1" s="157"/>
      <c r="GF1" s="158"/>
      <c r="GG1" s="117" t="s">
        <v>3</v>
      </c>
      <c r="GH1" s="117" t="s">
        <v>4</v>
      </c>
      <c r="GI1" s="118"/>
      <c r="GL1" s="165" t="s">
        <v>13</v>
      </c>
      <c r="GM1" s="166"/>
      <c r="GN1" s="166"/>
      <c r="GO1" s="166"/>
      <c r="GP1" s="166"/>
      <c r="GQ1" s="166"/>
      <c r="GR1" s="166"/>
      <c r="GS1" s="166"/>
      <c r="GT1" s="166"/>
      <c r="GU1" s="166"/>
      <c r="GV1" s="166"/>
      <c r="GW1" s="167"/>
      <c r="GX1" s="117" t="s">
        <v>3</v>
      </c>
      <c r="GY1" s="117" t="s">
        <v>4</v>
      </c>
      <c r="GZ1" s="118"/>
      <c r="HC1" s="168" t="s">
        <v>14</v>
      </c>
      <c r="HD1" s="169"/>
      <c r="HE1" s="169"/>
      <c r="HF1" s="169"/>
      <c r="HG1" s="169"/>
      <c r="HH1" s="169"/>
      <c r="HI1" s="169"/>
      <c r="HJ1" s="170"/>
      <c r="HK1" s="117" t="s">
        <v>3</v>
      </c>
      <c r="HL1" s="117" t="s">
        <v>4</v>
      </c>
      <c r="HM1" s="118"/>
      <c r="HP1" s="171" t="s">
        <v>15</v>
      </c>
      <c r="HQ1" s="172"/>
      <c r="HR1" s="172"/>
      <c r="HS1" s="172"/>
      <c r="HT1" s="172"/>
      <c r="HU1" s="172"/>
      <c r="HV1" s="172"/>
      <c r="HW1" s="173"/>
      <c r="HX1" s="117" t="s">
        <v>3</v>
      </c>
      <c r="HY1" s="117" t="s">
        <v>4</v>
      </c>
      <c r="HZ1" s="118">
        <f>(IA1/11*10)/100</f>
        <v>0.280109090909091</v>
      </c>
      <c r="IA1">
        <v>30.812</v>
      </c>
      <c r="IC1" s="171" t="s">
        <v>16</v>
      </c>
      <c r="ID1" s="172"/>
      <c r="IE1" s="172"/>
      <c r="IF1" s="172"/>
      <c r="IG1" s="172"/>
      <c r="IH1" s="172"/>
      <c r="II1" s="172"/>
      <c r="IJ1" s="173"/>
      <c r="IK1" s="117" t="s">
        <v>3</v>
      </c>
      <c r="IL1" s="117" t="s">
        <v>4</v>
      </c>
      <c r="IM1" s="118">
        <v>0.280109090909091</v>
      </c>
      <c r="IN1">
        <v>30.812</v>
      </c>
      <c r="IP1" s="178" t="s">
        <v>17</v>
      </c>
      <c r="IQ1" s="179"/>
      <c r="IR1" s="179"/>
      <c r="IS1" s="179"/>
      <c r="IT1" s="179"/>
      <c r="IU1" s="179"/>
      <c r="IV1" s="179"/>
      <c r="IW1" s="181"/>
      <c r="IX1" s="117" t="s">
        <v>3</v>
      </c>
      <c r="IY1" s="117" t="s">
        <v>4</v>
      </c>
      <c r="IZ1" s="118">
        <v>0.280109090909091</v>
      </c>
      <c r="JA1">
        <v>30.812</v>
      </c>
      <c r="JC1" s="182" t="s">
        <v>18</v>
      </c>
      <c r="JD1" s="183"/>
      <c r="JE1" s="183"/>
      <c r="JF1" s="183"/>
      <c r="JG1" s="183"/>
      <c r="JH1" s="183"/>
      <c r="JI1" s="183"/>
      <c r="JJ1" s="185"/>
      <c r="JK1" s="117" t="s">
        <v>3</v>
      </c>
      <c r="JL1" s="117" t="s">
        <v>4</v>
      </c>
      <c r="JM1" s="118">
        <v>0.280109090909091</v>
      </c>
      <c r="JN1">
        <v>30.812</v>
      </c>
      <c r="JP1" s="187" t="s">
        <v>19</v>
      </c>
      <c r="JQ1" s="188"/>
      <c r="JR1" s="188"/>
      <c r="JS1" s="188"/>
      <c r="JT1" s="188"/>
      <c r="JU1" s="188"/>
      <c r="JV1" s="188"/>
      <c r="JW1" s="189"/>
      <c r="JX1" s="117" t="s">
        <v>3</v>
      </c>
      <c r="JY1" s="117" t="s">
        <v>4</v>
      </c>
      <c r="JZ1" s="118">
        <v>0.280109090909091</v>
      </c>
      <c r="KA1">
        <v>30.812</v>
      </c>
    </row>
    <row r="2" ht="43.9" customHeight="1" spans="8:286">
      <c r="H2" s="86"/>
      <c r="I2" s="86"/>
      <c r="J2" s="63"/>
      <c r="K2" s="90" t="s">
        <v>20</v>
      </c>
      <c r="L2" s="89" t="s">
        <v>21</v>
      </c>
      <c r="M2" s="89" t="s">
        <v>22</v>
      </c>
      <c r="N2" s="89" t="s">
        <v>23</v>
      </c>
      <c r="O2" s="89" t="s">
        <v>24</v>
      </c>
      <c r="P2" s="89" t="s">
        <v>25</v>
      </c>
      <c r="Q2" s="89" t="s">
        <v>26</v>
      </c>
      <c r="R2" s="102" t="s">
        <v>27</v>
      </c>
      <c r="S2" s="86" t="s">
        <v>27</v>
      </c>
      <c r="T2" s="86" t="s">
        <v>28</v>
      </c>
      <c r="U2" s="103" t="s">
        <v>28</v>
      </c>
      <c r="V2" s="103" t="s">
        <v>29</v>
      </c>
      <c r="W2" s="86" t="s">
        <v>30</v>
      </c>
      <c r="X2" s="103" t="s">
        <v>31</v>
      </c>
      <c r="Y2" s="103" t="s">
        <v>32</v>
      </c>
      <c r="AB2" s="114" t="s">
        <v>33</v>
      </c>
      <c r="AC2" s="103"/>
      <c r="AD2" s="86" t="s">
        <v>27</v>
      </c>
      <c r="AE2" s="86" t="s">
        <v>27</v>
      </c>
      <c r="AF2" s="86" t="s">
        <v>28</v>
      </c>
      <c r="AG2" s="86" t="s">
        <v>28</v>
      </c>
      <c r="AH2" s="86" t="s">
        <v>29</v>
      </c>
      <c r="AI2" s="86" t="s">
        <v>30</v>
      </c>
      <c r="AJ2" s="86" t="s">
        <v>31</v>
      </c>
      <c r="AK2" s="86" t="s">
        <v>32</v>
      </c>
      <c r="AN2" s="114" t="s">
        <v>33</v>
      </c>
      <c r="AO2" s="114" t="s">
        <v>34</v>
      </c>
      <c r="BC2" s="86" t="s">
        <v>27</v>
      </c>
      <c r="BD2" s="86" t="s">
        <v>27</v>
      </c>
      <c r="BE2" s="86" t="s">
        <v>28</v>
      </c>
      <c r="BF2" s="86" t="s">
        <v>28</v>
      </c>
      <c r="BG2" s="86" t="s">
        <v>29</v>
      </c>
      <c r="BH2" s="86" t="s">
        <v>30</v>
      </c>
      <c r="BI2" s="86" t="s">
        <v>31</v>
      </c>
      <c r="BJ2" s="86" t="s">
        <v>32</v>
      </c>
      <c r="BM2" s="114" t="s">
        <v>33</v>
      </c>
      <c r="BV2" t="s">
        <v>35</v>
      </c>
      <c r="CC2" t="s">
        <v>36</v>
      </c>
      <c r="CJ2" s="86" t="s">
        <v>27</v>
      </c>
      <c r="CK2" s="86" t="s">
        <v>27</v>
      </c>
      <c r="CL2" s="86" t="s">
        <v>37</v>
      </c>
      <c r="CM2" s="86" t="s">
        <v>38</v>
      </c>
      <c r="CN2" s="86" t="s">
        <v>38</v>
      </c>
      <c r="CO2" s="86" t="s">
        <v>39</v>
      </c>
      <c r="CP2" s="86" t="s">
        <v>40</v>
      </c>
      <c r="CQ2" s="86" t="s">
        <v>40</v>
      </c>
      <c r="CR2" s="86" t="s">
        <v>40</v>
      </c>
      <c r="CS2" s="86" t="s">
        <v>40</v>
      </c>
      <c r="CT2" s="86" t="s">
        <v>28</v>
      </c>
      <c r="CU2" s="148" t="s">
        <v>28</v>
      </c>
      <c r="CV2" s="86" t="s">
        <v>29</v>
      </c>
      <c r="CW2" s="86" t="s">
        <v>30</v>
      </c>
      <c r="CX2" s="86" t="s">
        <v>31</v>
      </c>
      <c r="CY2" s="86" t="s">
        <v>32</v>
      </c>
      <c r="DB2" s="114" t="s">
        <v>33</v>
      </c>
      <c r="DE2" s="86" t="s">
        <v>27</v>
      </c>
      <c r="DF2" s="86" t="s">
        <v>27</v>
      </c>
      <c r="DG2" s="86" t="s">
        <v>40</v>
      </c>
      <c r="DH2" s="86" t="s">
        <v>40</v>
      </c>
      <c r="DI2" s="86" t="s">
        <v>40</v>
      </c>
      <c r="DJ2" s="86" t="s">
        <v>40</v>
      </c>
      <c r="DK2" s="86" t="s">
        <v>28</v>
      </c>
      <c r="DL2" s="148" t="s">
        <v>28</v>
      </c>
      <c r="DM2" s="86" t="s">
        <v>29</v>
      </c>
      <c r="DN2" s="86" t="s">
        <v>30</v>
      </c>
      <c r="DO2" s="86" t="s">
        <v>31</v>
      </c>
      <c r="DP2" s="86" t="s">
        <v>32</v>
      </c>
      <c r="DS2" s="114" t="s">
        <v>33</v>
      </c>
      <c r="DV2" s="86" t="s">
        <v>27</v>
      </c>
      <c r="DW2" s="86" t="s">
        <v>27</v>
      </c>
      <c r="DX2" s="86" t="s">
        <v>40</v>
      </c>
      <c r="DY2" s="86" t="s">
        <v>40</v>
      </c>
      <c r="DZ2" s="86" t="s">
        <v>40</v>
      </c>
      <c r="EA2" s="86" t="s">
        <v>40</v>
      </c>
      <c r="EB2" s="86" t="s">
        <v>28</v>
      </c>
      <c r="EC2" s="148" t="s">
        <v>28</v>
      </c>
      <c r="ED2" s="86" t="s">
        <v>29</v>
      </c>
      <c r="EE2" s="86" t="s">
        <v>30</v>
      </c>
      <c r="EF2" s="86" t="s">
        <v>31</v>
      </c>
      <c r="EG2" s="86" t="s">
        <v>32</v>
      </c>
      <c r="EJ2" s="114" t="s">
        <v>33</v>
      </c>
      <c r="EM2" s="86" t="s">
        <v>27</v>
      </c>
      <c r="EN2" s="86" t="s">
        <v>27</v>
      </c>
      <c r="EO2" s="86" t="s">
        <v>40</v>
      </c>
      <c r="EP2" s="86" t="s">
        <v>40</v>
      </c>
      <c r="EQ2" s="86" t="s">
        <v>40</v>
      </c>
      <c r="ER2" s="86" t="s">
        <v>40</v>
      </c>
      <c r="ES2" s="86" t="s">
        <v>28</v>
      </c>
      <c r="ET2" s="148" t="s">
        <v>28</v>
      </c>
      <c r="EU2" s="86" t="s">
        <v>29</v>
      </c>
      <c r="EV2" s="86" t="s">
        <v>30</v>
      </c>
      <c r="EW2" s="86" t="s">
        <v>31</v>
      </c>
      <c r="EX2" s="86" t="s">
        <v>32</v>
      </c>
      <c r="FA2" s="114" t="s">
        <v>33</v>
      </c>
      <c r="FD2" s="86" t="s">
        <v>27</v>
      </c>
      <c r="FE2" s="86" t="s">
        <v>27</v>
      </c>
      <c r="FF2" s="86" t="s">
        <v>40</v>
      </c>
      <c r="FG2" s="86" t="s">
        <v>40</v>
      </c>
      <c r="FH2" s="86" t="s">
        <v>40</v>
      </c>
      <c r="FI2" s="86" t="s">
        <v>40</v>
      </c>
      <c r="FJ2" s="86" t="s">
        <v>28</v>
      </c>
      <c r="FK2" s="148" t="s">
        <v>28</v>
      </c>
      <c r="FL2" s="86" t="s">
        <v>29</v>
      </c>
      <c r="FM2" s="86" t="s">
        <v>30</v>
      </c>
      <c r="FN2" s="86" t="s">
        <v>31</v>
      </c>
      <c r="FO2" s="86" t="s">
        <v>32</v>
      </c>
      <c r="FR2" s="114" t="s">
        <v>33</v>
      </c>
      <c r="FU2" s="86" t="s">
        <v>27</v>
      </c>
      <c r="FV2" s="86" t="s">
        <v>27</v>
      </c>
      <c r="FW2" s="86" t="s">
        <v>40</v>
      </c>
      <c r="FX2" s="86" t="s">
        <v>40</v>
      </c>
      <c r="FY2" s="86" t="s">
        <v>40</v>
      </c>
      <c r="FZ2" s="86" t="s">
        <v>40</v>
      </c>
      <c r="GA2" s="86" t="s">
        <v>28</v>
      </c>
      <c r="GB2" s="148" t="s">
        <v>28</v>
      </c>
      <c r="GC2" s="86" t="s">
        <v>29</v>
      </c>
      <c r="GD2" s="86" t="s">
        <v>30</v>
      </c>
      <c r="GE2" s="86" t="s">
        <v>31</v>
      </c>
      <c r="GF2" s="86" t="s">
        <v>32</v>
      </c>
      <c r="GI2" s="114" t="s">
        <v>33</v>
      </c>
      <c r="GL2" s="86" t="s">
        <v>27</v>
      </c>
      <c r="GM2" s="86" t="s">
        <v>27</v>
      </c>
      <c r="GN2" s="86" t="s">
        <v>40</v>
      </c>
      <c r="GO2" s="86" t="s">
        <v>40</v>
      </c>
      <c r="GP2" s="86" t="s">
        <v>40</v>
      </c>
      <c r="GQ2" s="86" t="s">
        <v>40</v>
      </c>
      <c r="GR2" s="86" t="s">
        <v>28</v>
      </c>
      <c r="GS2" s="148" t="s">
        <v>28</v>
      </c>
      <c r="GT2" s="86" t="s">
        <v>29</v>
      </c>
      <c r="GU2" s="86" t="s">
        <v>30</v>
      </c>
      <c r="GV2" s="86" t="s">
        <v>31</v>
      </c>
      <c r="GW2" s="86" t="s">
        <v>32</v>
      </c>
      <c r="GZ2" s="114" t="s">
        <v>33</v>
      </c>
      <c r="HC2" s="86" t="s">
        <v>27</v>
      </c>
      <c r="HD2" s="86" t="s">
        <v>27</v>
      </c>
      <c r="HE2" s="86" t="s">
        <v>28</v>
      </c>
      <c r="HF2" s="148" t="s">
        <v>28</v>
      </c>
      <c r="HG2" s="86" t="s">
        <v>29</v>
      </c>
      <c r="HH2" s="86" t="s">
        <v>30</v>
      </c>
      <c r="HI2" s="86" t="s">
        <v>31</v>
      </c>
      <c r="HJ2" s="86" t="s">
        <v>32</v>
      </c>
      <c r="HM2" s="114" t="s">
        <v>33</v>
      </c>
      <c r="HP2" s="86" t="s">
        <v>27</v>
      </c>
      <c r="HQ2" s="86" t="s">
        <v>27</v>
      </c>
      <c r="HR2" s="86" t="s">
        <v>28</v>
      </c>
      <c r="HS2" s="148" t="s">
        <v>28</v>
      </c>
      <c r="HT2" s="86" t="s">
        <v>29</v>
      </c>
      <c r="HU2" s="86" t="s">
        <v>30</v>
      </c>
      <c r="HV2" s="86" t="s">
        <v>31</v>
      </c>
      <c r="HW2" s="86" t="s">
        <v>32</v>
      </c>
      <c r="HZ2" s="114" t="s">
        <v>41</v>
      </c>
      <c r="IC2" s="86" t="s">
        <v>27</v>
      </c>
      <c r="ID2" s="86" t="s">
        <v>27</v>
      </c>
      <c r="IE2" s="86" t="s">
        <v>28</v>
      </c>
      <c r="IF2" s="148" t="s">
        <v>28</v>
      </c>
      <c r="IG2" s="86" t="s">
        <v>29</v>
      </c>
      <c r="IH2" s="86" t="s">
        <v>30</v>
      </c>
      <c r="II2" s="86" t="s">
        <v>31</v>
      </c>
      <c r="IJ2" s="86" t="s">
        <v>32</v>
      </c>
      <c r="IM2" s="114" t="s">
        <v>41</v>
      </c>
      <c r="IP2" s="86" t="s">
        <v>27</v>
      </c>
      <c r="IQ2" s="86" t="s">
        <v>27</v>
      </c>
      <c r="IR2" s="86" t="s">
        <v>28</v>
      </c>
      <c r="IS2" s="148" t="s">
        <v>28</v>
      </c>
      <c r="IT2" s="86" t="s">
        <v>29</v>
      </c>
      <c r="IU2" s="86" t="s">
        <v>30</v>
      </c>
      <c r="IV2" s="86" t="s">
        <v>31</v>
      </c>
      <c r="IW2" s="86" t="s">
        <v>32</v>
      </c>
      <c r="IZ2" s="114" t="s">
        <v>41</v>
      </c>
      <c r="JC2" s="86" t="s">
        <v>27</v>
      </c>
      <c r="JD2" s="86" t="s">
        <v>27</v>
      </c>
      <c r="JE2" s="86" t="s">
        <v>28</v>
      </c>
      <c r="JF2" s="148" t="s">
        <v>28</v>
      </c>
      <c r="JG2" s="86" t="s">
        <v>29</v>
      </c>
      <c r="JH2" s="86" t="s">
        <v>30</v>
      </c>
      <c r="JI2" s="86" t="s">
        <v>31</v>
      </c>
      <c r="JJ2" s="86" t="s">
        <v>32</v>
      </c>
      <c r="JM2" s="114" t="s">
        <v>41</v>
      </c>
      <c r="JP2" s="86" t="s">
        <v>27</v>
      </c>
      <c r="JQ2" s="86" t="s">
        <v>27</v>
      </c>
      <c r="JR2" s="86" t="s">
        <v>28</v>
      </c>
      <c r="JS2" s="148" t="s">
        <v>28</v>
      </c>
      <c r="JT2" s="86" t="s">
        <v>29</v>
      </c>
      <c r="JU2" s="86" t="s">
        <v>30</v>
      </c>
      <c r="JV2" s="86" t="s">
        <v>31</v>
      </c>
      <c r="JW2" s="86" t="s">
        <v>32</v>
      </c>
      <c r="JZ2" s="114" t="s">
        <v>41</v>
      </c>
    </row>
    <row r="3" ht="26.1" customHeight="1" spans="8:286">
      <c r="H3" s="86" t="s">
        <v>0</v>
      </c>
      <c r="I3" s="61" t="s">
        <v>42</v>
      </c>
      <c r="J3" s="86" t="s">
        <v>43</v>
      </c>
      <c r="K3" s="91" t="s">
        <v>44</v>
      </c>
      <c r="L3" s="61" t="s">
        <v>45</v>
      </c>
      <c r="M3" s="91" t="s">
        <v>44</v>
      </c>
      <c r="N3" s="61" t="s">
        <v>45</v>
      </c>
      <c r="O3" s="89" t="s">
        <v>46</v>
      </c>
      <c r="P3" s="61" t="s">
        <v>47</v>
      </c>
      <c r="Q3" s="61" t="s">
        <v>48</v>
      </c>
      <c r="R3" s="91" t="s">
        <v>44</v>
      </c>
      <c r="S3" s="61" t="s">
        <v>45</v>
      </c>
      <c r="T3" s="61" t="s">
        <v>44</v>
      </c>
      <c r="U3" s="104" t="s">
        <v>45</v>
      </c>
      <c r="V3" s="104" t="s">
        <v>46</v>
      </c>
      <c r="W3" s="61" t="s">
        <v>49</v>
      </c>
      <c r="X3" s="104" t="s">
        <v>50</v>
      </c>
      <c r="Y3" s="104" t="s">
        <v>50</v>
      </c>
      <c r="AB3" s="66" t="s">
        <v>51</v>
      </c>
      <c r="AC3" s="104"/>
      <c r="AD3" s="61" t="s">
        <v>44</v>
      </c>
      <c r="AE3" s="61" t="s">
        <v>45</v>
      </c>
      <c r="AF3" s="61" t="s">
        <v>44</v>
      </c>
      <c r="AG3" s="61" t="s">
        <v>45</v>
      </c>
      <c r="AH3" s="61" t="s">
        <v>46</v>
      </c>
      <c r="AI3" s="61" t="s">
        <v>49</v>
      </c>
      <c r="AJ3" s="61" t="s">
        <v>50</v>
      </c>
      <c r="AK3" s="61" t="s">
        <v>50</v>
      </c>
      <c r="AN3" s="66" t="s">
        <v>51</v>
      </c>
      <c r="BC3" s="61" t="s">
        <v>44</v>
      </c>
      <c r="BD3" s="61" t="s">
        <v>45</v>
      </c>
      <c r="BE3" s="61" t="s">
        <v>44</v>
      </c>
      <c r="BF3" s="61" t="s">
        <v>45</v>
      </c>
      <c r="BG3" s="61" t="s">
        <v>46</v>
      </c>
      <c r="BH3" s="61" t="s">
        <v>49</v>
      </c>
      <c r="BI3" s="61" t="s">
        <v>50</v>
      </c>
      <c r="BJ3" s="61" t="s">
        <v>50</v>
      </c>
      <c r="BM3" s="66" t="s">
        <v>51</v>
      </c>
      <c r="BS3" s="60" t="s">
        <v>52</v>
      </c>
      <c r="BT3" t="s">
        <v>53</v>
      </c>
      <c r="BU3" t="s">
        <v>54</v>
      </c>
      <c r="BV3" s="60" t="s">
        <v>55</v>
      </c>
      <c r="BW3" s="60" t="s">
        <v>56</v>
      </c>
      <c r="BX3" s="60" t="s">
        <v>57</v>
      </c>
      <c r="BY3" s="60" t="s">
        <v>58</v>
      </c>
      <c r="BZ3" s="60" t="s">
        <v>59</v>
      </c>
      <c r="CA3" s="60" t="s">
        <v>60</v>
      </c>
      <c r="CB3" t="s">
        <v>54</v>
      </c>
      <c r="CC3" s="60" t="s">
        <v>55</v>
      </c>
      <c r="CD3" s="60" t="s">
        <v>56</v>
      </c>
      <c r="CE3" s="60" t="s">
        <v>57</v>
      </c>
      <c r="CF3" s="60" t="s">
        <v>58</v>
      </c>
      <c r="CG3" s="60" t="s">
        <v>60</v>
      </c>
      <c r="CJ3" s="86" t="s">
        <v>44</v>
      </c>
      <c r="CK3" s="86" t="s">
        <v>45</v>
      </c>
      <c r="CL3" s="86" t="s">
        <v>44</v>
      </c>
      <c r="CM3" s="86" t="s">
        <v>45</v>
      </c>
      <c r="CN3" s="86" t="s">
        <v>50</v>
      </c>
      <c r="CO3" s="86" t="s">
        <v>45</v>
      </c>
      <c r="CP3" s="86" t="s">
        <v>44</v>
      </c>
      <c r="CQ3" s="86" t="s">
        <v>45</v>
      </c>
      <c r="CR3" s="86" t="s">
        <v>50</v>
      </c>
      <c r="CS3" s="86" t="s">
        <v>61</v>
      </c>
      <c r="CT3" s="86" t="s">
        <v>44</v>
      </c>
      <c r="CU3" s="148" t="s">
        <v>45</v>
      </c>
      <c r="CV3" s="86" t="s">
        <v>46</v>
      </c>
      <c r="CW3" s="86" t="s">
        <v>49</v>
      </c>
      <c r="CX3" s="86" t="s">
        <v>50</v>
      </c>
      <c r="CY3" s="86" t="s">
        <v>50</v>
      </c>
      <c r="DB3" s="66" t="s">
        <v>51</v>
      </c>
      <c r="DE3" s="86" t="s">
        <v>44</v>
      </c>
      <c r="DF3" s="86" t="s">
        <v>45</v>
      </c>
      <c r="DG3" s="86" t="s">
        <v>44</v>
      </c>
      <c r="DH3" s="86" t="s">
        <v>45</v>
      </c>
      <c r="DI3" s="86" t="s">
        <v>50</v>
      </c>
      <c r="DJ3" s="86" t="s">
        <v>61</v>
      </c>
      <c r="DK3" s="86" t="s">
        <v>44</v>
      </c>
      <c r="DL3" s="148" t="s">
        <v>45</v>
      </c>
      <c r="DM3" s="86" t="s">
        <v>46</v>
      </c>
      <c r="DN3" s="86" t="s">
        <v>49</v>
      </c>
      <c r="DO3" s="86" t="s">
        <v>50</v>
      </c>
      <c r="DP3" s="86" t="s">
        <v>50</v>
      </c>
      <c r="DS3" s="66" t="s">
        <v>51</v>
      </c>
      <c r="DV3" s="86" t="s">
        <v>44</v>
      </c>
      <c r="DW3" s="86" t="s">
        <v>45</v>
      </c>
      <c r="DX3" s="86" t="s">
        <v>44</v>
      </c>
      <c r="DY3" s="86" t="s">
        <v>45</v>
      </c>
      <c r="DZ3" s="86" t="s">
        <v>50</v>
      </c>
      <c r="EA3" s="86" t="s">
        <v>61</v>
      </c>
      <c r="EB3" s="86" t="s">
        <v>44</v>
      </c>
      <c r="EC3" s="148" t="s">
        <v>45</v>
      </c>
      <c r="ED3" s="86" t="s">
        <v>46</v>
      </c>
      <c r="EE3" s="86" t="s">
        <v>49</v>
      </c>
      <c r="EF3" s="86" t="s">
        <v>50</v>
      </c>
      <c r="EG3" s="86" t="s">
        <v>50</v>
      </c>
      <c r="EJ3" s="66" t="s">
        <v>51</v>
      </c>
      <c r="EM3" s="86" t="s">
        <v>44</v>
      </c>
      <c r="EN3" s="86" t="s">
        <v>45</v>
      </c>
      <c r="EO3" s="86" t="s">
        <v>44</v>
      </c>
      <c r="EP3" s="86" t="s">
        <v>45</v>
      </c>
      <c r="EQ3" s="86" t="s">
        <v>50</v>
      </c>
      <c r="ER3" s="86" t="s">
        <v>61</v>
      </c>
      <c r="ES3" s="86" t="s">
        <v>44</v>
      </c>
      <c r="ET3" s="148" t="s">
        <v>45</v>
      </c>
      <c r="EU3" s="86" t="s">
        <v>46</v>
      </c>
      <c r="EV3" s="86" t="s">
        <v>49</v>
      </c>
      <c r="EW3" s="86" t="s">
        <v>50</v>
      </c>
      <c r="EX3" s="86" t="s">
        <v>50</v>
      </c>
      <c r="FA3" s="66" t="s">
        <v>51</v>
      </c>
      <c r="FD3" s="86" t="s">
        <v>44</v>
      </c>
      <c r="FE3" s="86" t="s">
        <v>45</v>
      </c>
      <c r="FF3" s="86" t="s">
        <v>44</v>
      </c>
      <c r="FG3" s="86" t="s">
        <v>45</v>
      </c>
      <c r="FH3" s="86" t="s">
        <v>50</v>
      </c>
      <c r="FI3" s="86" t="s">
        <v>61</v>
      </c>
      <c r="FJ3" s="86" t="s">
        <v>44</v>
      </c>
      <c r="FK3" s="148" t="s">
        <v>45</v>
      </c>
      <c r="FL3" s="86" t="s">
        <v>46</v>
      </c>
      <c r="FM3" s="86" t="s">
        <v>49</v>
      </c>
      <c r="FN3" s="86" t="s">
        <v>50</v>
      </c>
      <c r="FO3" s="86" t="s">
        <v>50</v>
      </c>
      <c r="FR3" s="66" t="s">
        <v>51</v>
      </c>
      <c r="FU3" s="86" t="s">
        <v>44</v>
      </c>
      <c r="FV3" s="86" t="s">
        <v>45</v>
      </c>
      <c r="FW3" s="86" t="s">
        <v>44</v>
      </c>
      <c r="FX3" s="86" t="s">
        <v>45</v>
      </c>
      <c r="FY3" s="86" t="s">
        <v>50</v>
      </c>
      <c r="FZ3" s="86" t="s">
        <v>61</v>
      </c>
      <c r="GA3" s="86" t="s">
        <v>44</v>
      </c>
      <c r="GB3" s="148" t="s">
        <v>45</v>
      </c>
      <c r="GC3" s="86" t="s">
        <v>46</v>
      </c>
      <c r="GD3" s="86" t="s">
        <v>49</v>
      </c>
      <c r="GE3" s="86" t="s">
        <v>50</v>
      </c>
      <c r="GF3" s="86" t="s">
        <v>50</v>
      </c>
      <c r="GI3" s="66" t="s">
        <v>51</v>
      </c>
      <c r="GL3" s="86" t="s">
        <v>44</v>
      </c>
      <c r="GM3" s="86" t="s">
        <v>45</v>
      </c>
      <c r="GN3" s="86" t="s">
        <v>44</v>
      </c>
      <c r="GO3" s="86" t="s">
        <v>45</v>
      </c>
      <c r="GP3" s="86" t="s">
        <v>50</v>
      </c>
      <c r="GQ3" s="86" t="s">
        <v>61</v>
      </c>
      <c r="GR3" s="86" t="s">
        <v>44</v>
      </c>
      <c r="GS3" s="148" t="s">
        <v>45</v>
      </c>
      <c r="GT3" s="86" t="s">
        <v>46</v>
      </c>
      <c r="GU3" s="86" t="s">
        <v>49</v>
      </c>
      <c r="GV3" s="86" t="s">
        <v>50</v>
      </c>
      <c r="GW3" s="86" t="s">
        <v>50</v>
      </c>
      <c r="GZ3" s="66" t="s">
        <v>51</v>
      </c>
      <c r="HC3" s="86" t="s">
        <v>44</v>
      </c>
      <c r="HD3" s="86" t="s">
        <v>45</v>
      </c>
      <c r="HE3" s="86" t="s">
        <v>44</v>
      </c>
      <c r="HF3" s="148" t="s">
        <v>45</v>
      </c>
      <c r="HG3" s="86" t="s">
        <v>46</v>
      </c>
      <c r="HH3" s="86" t="s">
        <v>49</v>
      </c>
      <c r="HI3" s="86" t="s">
        <v>50</v>
      </c>
      <c r="HJ3" s="86" t="s">
        <v>50</v>
      </c>
      <c r="HM3" s="66" t="s">
        <v>51</v>
      </c>
      <c r="HP3" s="86" t="s">
        <v>44</v>
      </c>
      <c r="HQ3" s="86" t="s">
        <v>45</v>
      </c>
      <c r="HR3" s="86" t="s">
        <v>44</v>
      </c>
      <c r="HS3" s="148" t="s">
        <v>45</v>
      </c>
      <c r="HT3" s="86" t="s">
        <v>46</v>
      </c>
      <c r="HU3" s="86" t="s">
        <v>49</v>
      </c>
      <c r="HV3" s="86" t="s">
        <v>50</v>
      </c>
      <c r="HW3" s="86" t="s">
        <v>50</v>
      </c>
      <c r="HZ3" s="66" t="s">
        <v>62</v>
      </c>
      <c r="IC3" s="86" t="s">
        <v>44</v>
      </c>
      <c r="ID3" s="86" t="s">
        <v>45</v>
      </c>
      <c r="IE3" s="86" t="s">
        <v>44</v>
      </c>
      <c r="IF3" s="148" t="s">
        <v>45</v>
      </c>
      <c r="IG3" s="86" t="s">
        <v>46</v>
      </c>
      <c r="IH3" s="86" t="s">
        <v>49</v>
      </c>
      <c r="II3" s="86" t="s">
        <v>50</v>
      </c>
      <c r="IJ3" s="86" t="s">
        <v>50</v>
      </c>
      <c r="IM3" s="66" t="s">
        <v>62</v>
      </c>
      <c r="IP3" s="86" t="s">
        <v>44</v>
      </c>
      <c r="IQ3" s="86" t="s">
        <v>45</v>
      </c>
      <c r="IR3" s="86" t="s">
        <v>44</v>
      </c>
      <c r="IS3" s="148" t="s">
        <v>45</v>
      </c>
      <c r="IT3" s="86" t="s">
        <v>46</v>
      </c>
      <c r="IU3" s="86" t="s">
        <v>49</v>
      </c>
      <c r="IV3" s="86" t="s">
        <v>50</v>
      </c>
      <c r="IW3" s="86" t="s">
        <v>50</v>
      </c>
      <c r="IZ3" s="66" t="s">
        <v>62</v>
      </c>
      <c r="JC3" s="86" t="s">
        <v>44</v>
      </c>
      <c r="JD3" s="86" t="s">
        <v>45</v>
      </c>
      <c r="JE3" s="86" t="s">
        <v>44</v>
      </c>
      <c r="JF3" s="148" t="s">
        <v>45</v>
      </c>
      <c r="JG3" s="86" t="s">
        <v>46</v>
      </c>
      <c r="JH3" s="86" t="s">
        <v>49</v>
      </c>
      <c r="JI3" s="86" t="s">
        <v>50</v>
      </c>
      <c r="JJ3" s="86" t="s">
        <v>50</v>
      </c>
      <c r="JM3" s="66" t="s">
        <v>62</v>
      </c>
      <c r="JP3" s="86" t="s">
        <v>44</v>
      </c>
      <c r="JQ3" s="86" t="s">
        <v>45</v>
      </c>
      <c r="JR3" s="86" t="s">
        <v>44</v>
      </c>
      <c r="JS3" s="148" t="s">
        <v>45</v>
      </c>
      <c r="JT3" s="86" t="s">
        <v>46</v>
      </c>
      <c r="JU3" s="86" t="s">
        <v>49</v>
      </c>
      <c r="JV3" s="86" t="s">
        <v>50</v>
      </c>
      <c r="JW3" s="86" t="s">
        <v>50</v>
      </c>
      <c r="JZ3" s="66" t="s">
        <v>62</v>
      </c>
    </row>
    <row r="4" spans="1:286">
      <c r="A4" t="str">
        <f>'SATEC Meter Schedule Template'!C4</f>
        <v>RMT-APL-01-MSB-MSB-01-40002624-DL1</v>
      </c>
      <c r="B4" t="str">
        <f>'SATEC Meter Schedule Template'!D4</f>
        <v>MTR-APL-01-MSB-MSB-01</v>
      </c>
      <c r="C4" t="str">
        <f>'SATEC Meter Schedule Template'!P4</f>
        <v>MSB</v>
      </c>
      <c r="D4" t="str">
        <f>'SATEC Meter Schedule Template'!Q4</f>
        <v>MSB</v>
      </c>
      <c r="E4" t="str">
        <f>'SATEC Meter Schedule Template'!R4</f>
        <v>01</v>
      </c>
      <c r="F4">
        <f>'SATEC Meter Schedule Template'!S4</f>
        <v>40002624</v>
      </c>
      <c r="G4" t="str">
        <f>'SATEC Meter Schedule Template'!V4</f>
        <v>DL1</v>
      </c>
      <c r="H4" s="87" t="s">
        <v>63</v>
      </c>
      <c r="I4" s="63">
        <v>40002624</v>
      </c>
      <c r="J4" s="18" t="s">
        <v>64</v>
      </c>
      <c r="K4" s="91"/>
      <c r="L4" s="61"/>
      <c r="M4" s="91"/>
      <c r="N4" s="91"/>
      <c r="O4" s="89"/>
      <c r="P4" s="61"/>
      <c r="Q4" s="61"/>
      <c r="R4" s="105">
        <v>44398</v>
      </c>
      <c r="S4" s="61">
        <v>0</v>
      </c>
      <c r="T4" s="92">
        <v>44470</v>
      </c>
      <c r="U4" s="106">
        <v>67288.61</v>
      </c>
      <c r="V4" s="93">
        <f t="shared" ref="V4:V36" si="0">T4-R4</f>
        <v>72</v>
      </c>
      <c r="W4" s="63" t="s">
        <v>65</v>
      </c>
      <c r="X4" s="106">
        <f t="shared" ref="X4:X36" si="1">U4-S4</f>
        <v>67288.61</v>
      </c>
      <c r="Y4" s="93">
        <f t="shared" ref="Y4:Y36" si="2">X4/V4</f>
        <v>934.564027777778</v>
      </c>
      <c r="AB4" s="66"/>
      <c r="AC4" s="93"/>
      <c r="AD4" s="92">
        <f t="shared" ref="AD4:AE8" si="3">T4</f>
        <v>44470</v>
      </c>
      <c r="AE4" s="106">
        <f t="shared" si="3"/>
        <v>67288.61</v>
      </c>
      <c r="AF4" s="92">
        <v>44531.0000000231</v>
      </c>
      <c r="AG4" s="93">
        <v>131705.9</v>
      </c>
      <c r="AH4" s="93">
        <f t="shared" ref="AH4:AH36" si="4">AF4-AD4</f>
        <v>61.0000000231012</v>
      </c>
      <c r="AI4" s="63" t="s">
        <v>65</v>
      </c>
      <c r="AJ4" s="106">
        <f t="shared" ref="AJ4:AJ36" si="5">AG4-AE4</f>
        <v>64417.29</v>
      </c>
      <c r="AK4" s="93">
        <f t="shared" ref="AK4:AK36" si="6">AJ4/AH4</f>
        <v>1056.02114714106</v>
      </c>
      <c r="AN4" s="66"/>
      <c r="BC4" s="92">
        <f t="shared" ref="BC4:BC14" si="7">AF4</f>
        <v>44531.0000000231</v>
      </c>
      <c r="BD4" s="106">
        <f t="shared" ref="BD4:BD14" si="8">AG4</f>
        <v>131705.9</v>
      </c>
      <c r="BE4" s="92">
        <v>44593</v>
      </c>
      <c r="BF4" s="93">
        <v>239166.605</v>
      </c>
      <c r="BG4" s="93">
        <f t="shared" ref="BG4:BG36" si="9">BE4-BC4</f>
        <v>61.9999999768988</v>
      </c>
      <c r="BH4" s="63" t="s">
        <v>65</v>
      </c>
      <c r="BI4" s="106">
        <f t="shared" ref="BI4:BI36" si="10">BF4-BD4</f>
        <v>107460.705</v>
      </c>
      <c r="BJ4" s="93">
        <f t="shared" ref="BJ4:BJ36" si="11">BI4/BG4</f>
        <v>1733.23717806516</v>
      </c>
      <c r="BM4" s="66"/>
      <c r="CE4" s="139">
        <v>0.865384615384615</v>
      </c>
      <c r="CF4" s="49" t="s">
        <v>66</v>
      </c>
      <c r="CJ4" s="92">
        <f>BE4</f>
        <v>44593</v>
      </c>
      <c r="CK4" s="106">
        <f>BF4</f>
        <v>239166.605</v>
      </c>
      <c r="CL4" s="146">
        <v>44593</v>
      </c>
      <c r="CM4" s="106"/>
      <c r="CN4" s="106"/>
      <c r="CO4" s="106"/>
      <c r="CP4" s="106"/>
      <c r="CQ4" s="106"/>
      <c r="CR4" s="106"/>
      <c r="CS4" s="106"/>
      <c r="CT4" s="92">
        <v>44652</v>
      </c>
      <c r="CU4" s="149">
        <v>319031.3</v>
      </c>
      <c r="CV4" s="93">
        <f t="shared" ref="CV4:CV32" si="12">CT4-CJ4</f>
        <v>59</v>
      </c>
      <c r="CW4" s="63" t="s">
        <v>65</v>
      </c>
      <c r="CX4" s="106">
        <f>CU4-CK4</f>
        <v>79864.695</v>
      </c>
      <c r="CY4" s="93">
        <f t="shared" ref="CY4:CY27" si="13">CX4/CV4</f>
        <v>1353.63889830508</v>
      </c>
      <c r="DB4" s="66"/>
      <c r="DE4" s="92">
        <f>CT4</f>
        <v>44652</v>
      </c>
      <c r="DF4" s="106">
        <f>CU4</f>
        <v>319031.3</v>
      </c>
      <c r="DG4" s="106"/>
      <c r="DH4" s="106"/>
      <c r="DI4" s="106"/>
      <c r="DJ4" s="106"/>
      <c r="DK4" s="92">
        <v>44713</v>
      </c>
      <c r="DL4" s="149">
        <v>377592.9</v>
      </c>
      <c r="DM4" s="93">
        <f t="shared" ref="DM4:DM33" si="14">DK4-DE4</f>
        <v>61</v>
      </c>
      <c r="DN4" s="63" t="s">
        <v>65</v>
      </c>
      <c r="DO4" s="106">
        <f t="shared" ref="DO4:DO33" si="15">DL4-DF4</f>
        <v>58561.6</v>
      </c>
      <c r="DP4" s="93">
        <f t="shared" ref="DP4:DP27" si="16">DO4/DM4</f>
        <v>960.026229508197</v>
      </c>
      <c r="DS4" s="66"/>
      <c r="DV4" s="92">
        <f>DK4</f>
        <v>44713</v>
      </c>
      <c r="DW4" s="106">
        <f>DL4</f>
        <v>377592.9</v>
      </c>
      <c r="DX4" s="149"/>
      <c r="DY4" s="93"/>
      <c r="DZ4" s="63"/>
      <c r="EA4" s="106"/>
      <c r="EB4" s="92">
        <v>44774</v>
      </c>
      <c r="EC4" s="149" t="e">
        <f>#REF!</f>
        <v>#REF!</v>
      </c>
      <c r="ED4" s="93">
        <f t="shared" ref="ED4:ED34" si="17">EB4-DV4</f>
        <v>61</v>
      </c>
      <c r="EE4" s="63" t="s">
        <v>65</v>
      </c>
      <c r="EF4" s="106" t="e">
        <f t="shared" ref="EF4:EF35" si="18">EC4-DW4</f>
        <v>#REF!</v>
      </c>
      <c r="EG4" s="93" t="e">
        <f t="shared" ref="EG4:EG27" si="19">EF4/ED4</f>
        <v>#REF!</v>
      </c>
      <c r="EJ4" s="66"/>
      <c r="EM4" s="92">
        <f>EB4</f>
        <v>44774</v>
      </c>
      <c r="EN4" s="106" t="e">
        <f>EC4</f>
        <v>#REF!</v>
      </c>
      <c r="EO4" s="149"/>
      <c r="EP4" s="93"/>
      <c r="EQ4" s="63"/>
      <c r="ER4" s="106"/>
      <c r="ES4" s="92">
        <v>44835</v>
      </c>
      <c r="ET4" s="149">
        <v>510128</v>
      </c>
      <c r="EU4" s="93">
        <f t="shared" ref="EU4:EU63" si="20">ES4-EM4</f>
        <v>61</v>
      </c>
      <c r="EV4" s="63" t="s">
        <v>65</v>
      </c>
      <c r="EW4" s="106" t="e">
        <f t="shared" ref="EW4:EW10" si="21">ET4-EN4</f>
        <v>#REF!</v>
      </c>
      <c r="EX4" s="93" t="e">
        <f t="shared" ref="EX4:EX21" si="22">EW4/EU4</f>
        <v>#REF!</v>
      </c>
      <c r="EY4" s="115" t="e">
        <f t="shared" ref="EY4" si="23">EX4/15</f>
        <v>#REF!</v>
      </c>
      <c r="EZ4" s="115" t="e">
        <f t="shared" ref="EZ4" si="24">EX4/25</f>
        <v>#REF!</v>
      </c>
      <c r="FA4" s="69" t="e">
        <f t="shared" ref="FA4" si="25">EW4*0.29</f>
        <v>#REF!</v>
      </c>
      <c r="FD4" s="92">
        <f>ES4</f>
        <v>44835</v>
      </c>
      <c r="FE4" s="106">
        <f>ET4</f>
        <v>510128</v>
      </c>
      <c r="FF4" s="149"/>
      <c r="FG4" s="93"/>
      <c r="FH4" s="63"/>
      <c r="FI4" s="106"/>
      <c r="FJ4" s="92">
        <v>44896</v>
      </c>
      <c r="FK4">
        <v>565624</v>
      </c>
      <c r="FL4" s="93">
        <f t="shared" ref="FL4:FL63" si="26">FJ4-FD4</f>
        <v>61</v>
      </c>
      <c r="FM4" s="63" t="s">
        <v>65</v>
      </c>
      <c r="FN4" s="106">
        <f>FK4-FE4</f>
        <v>55496</v>
      </c>
      <c r="FO4" s="93">
        <f>FN4/FL4</f>
        <v>909.770491803279</v>
      </c>
      <c r="FP4" s="115">
        <f t="shared" ref="FP4" si="27">FO4/15</f>
        <v>60.6513661202186</v>
      </c>
      <c r="FQ4" s="115">
        <f t="shared" ref="FQ4" si="28">FO4/25</f>
        <v>36.3908196721311</v>
      </c>
      <c r="FR4" s="69">
        <f t="shared" ref="FR4:FR10" si="29">FN4*0.29</f>
        <v>16093.84</v>
      </c>
      <c r="FU4" s="92">
        <f>FJ4</f>
        <v>44896</v>
      </c>
      <c r="FV4" s="106">
        <f>FK4</f>
        <v>565624</v>
      </c>
      <c r="FW4" s="149"/>
      <c r="FX4" s="162"/>
      <c r="FY4" s="63"/>
      <c r="FZ4" s="106"/>
      <c r="GA4" s="92">
        <v>44958</v>
      </c>
      <c r="GB4" s="162">
        <v>649660.912</v>
      </c>
      <c r="GC4" s="93">
        <f t="shared" ref="GC4:GC63" si="30">GA4-FU4</f>
        <v>62</v>
      </c>
      <c r="GD4" s="63" t="s">
        <v>65</v>
      </c>
      <c r="GE4" s="106">
        <f t="shared" ref="GE4:GE10" si="31">GB4-FV4</f>
        <v>84036.912</v>
      </c>
      <c r="GF4" s="93">
        <f t="shared" ref="GF4:GF21" si="32">GE4/GC4</f>
        <v>1355.43406451613</v>
      </c>
      <c r="GI4" s="66"/>
      <c r="GL4" s="92">
        <f>GA4</f>
        <v>44958</v>
      </c>
      <c r="GM4" s="106">
        <f>GB4</f>
        <v>649660.912</v>
      </c>
      <c r="GN4" s="149"/>
      <c r="GO4" s="162"/>
      <c r="GP4" s="63"/>
      <c r="GQ4" s="106"/>
      <c r="GR4" s="92">
        <v>45017</v>
      </c>
      <c r="GS4" s="162">
        <v>716486.772</v>
      </c>
      <c r="GT4" s="93">
        <f t="shared" ref="GT4:GT29" si="33">GR4-GL4</f>
        <v>59</v>
      </c>
      <c r="GU4" s="63" t="s">
        <v>65</v>
      </c>
      <c r="GV4" s="106">
        <f t="shared" ref="GV4:GV24" si="34">GS4-GM4</f>
        <v>66825.86</v>
      </c>
      <c r="GW4" s="93">
        <f t="shared" ref="GW4:GW21" si="35">GV4/GT4</f>
        <v>1132.64169491525</v>
      </c>
      <c r="GZ4" s="66"/>
      <c r="HC4" s="92">
        <f>GR4</f>
        <v>45017</v>
      </c>
      <c r="HD4" s="106">
        <f>GS4</f>
        <v>716486.772</v>
      </c>
      <c r="HE4" s="92">
        <v>45078</v>
      </c>
      <c r="HF4" s="162">
        <v>772375.409</v>
      </c>
      <c r="HG4" s="93">
        <v>59</v>
      </c>
      <c r="HH4" s="63" t="s">
        <v>65</v>
      </c>
      <c r="HI4" s="106">
        <f>HF4-HD4</f>
        <v>55888.637</v>
      </c>
      <c r="HJ4" s="93">
        <f t="shared" ref="HJ4:HJ21" si="36">HI4/HG4</f>
        <v>947.265033898305</v>
      </c>
      <c r="HM4" s="69">
        <f>HI4*0.29</f>
        <v>16207.70473</v>
      </c>
      <c r="HP4" s="92">
        <f>HE4</f>
        <v>45078</v>
      </c>
      <c r="HQ4" s="106">
        <f>HF4</f>
        <v>772375.409</v>
      </c>
      <c r="HR4" s="92">
        <v>45139</v>
      </c>
      <c r="HS4" s="174">
        <v>845671.157</v>
      </c>
      <c r="HT4" s="93">
        <f>HR4-HP4</f>
        <v>61</v>
      </c>
      <c r="HU4" s="63" t="s">
        <v>65</v>
      </c>
      <c r="HV4" s="106">
        <f>HS4-HQ4</f>
        <v>73295.748</v>
      </c>
      <c r="HW4" s="93">
        <f t="shared" ref="HW4" si="37">HV4/HT4</f>
        <v>1201.56963934426</v>
      </c>
      <c r="HZ4" s="69">
        <f>HV4*HZ$1</f>
        <v>20530.8053397818</v>
      </c>
      <c r="IC4" s="92">
        <f>HR4</f>
        <v>45139</v>
      </c>
      <c r="ID4" s="106">
        <f>HS4</f>
        <v>845671.157</v>
      </c>
      <c r="IE4" s="92">
        <v>45200</v>
      </c>
      <c r="IF4" s="93">
        <v>902655.018</v>
      </c>
      <c r="IG4" s="93">
        <f>IE4-IC4</f>
        <v>61</v>
      </c>
      <c r="IH4" s="63" t="s">
        <v>65</v>
      </c>
      <c r="II4" s="106">
        <f>IF4-ID4</f>
        <v>56983.861</v>
      </c>
      <c r="IJ4" s="93">
        <f t="shared" ref="IJ4:IJ68" si="38">II4/IG4</f>
        <v>934.161655737705</v>
      </c>
      <c r="IM4" s="69">
        <f>II4*IM$1</f>
        <v>15961.6975012</v>
      </c>
      <c r="IP4" s="92">
        <f>IE4</f>
        <v>45200</v>
      </c>
      <c r="IQ4" s="106">
        <f>IF4</f>
        <v>902655.018</v>
      </c>
      <c r="IR4" s="92">
        <v>45261</v>
      </c>
      <c r="IS4" s="106">
        <v>1069253.9</v>
      </c>
      <c r="IT4" s="93">
        <f>IR4-IP4</f>
        <v>61</v>
      </c>
      <c r="IU4" s="63" t="s">
        <v>65</v>
      </c>
      <c r="IV4" s="106">
        <f>IS4-IQ4</f>
        <v>166598.882</v>
      </c>
      <c r="IW4" s="93">
        <f>IV4/IT4</f>
        <v>2731.12921311475</v>
      </c>
      <c r="IZ4" s="69">
        <f>IV4*IZ$1</f>
        <v>46665.8613834909</v>
      </c>
      <c r="JC4" s="92">
        <f>IR4</f>
        <v>45261</v>
      </c>
      <c r="JD4" s="106">
        <f t="shared" ref="JD4:JD18" si="39">IS4</f>
        <v>1069253.9</v>
      </c>
      <c r="JE4" s="92">
        <v>45323</v>
      </c>
      <c r="JF4" s="186">
        <v>160890.717</v>
      </c>
      <c r="JG4" s="93">
        <f>JE4-JC4</f>
        <v>62</v>
      </c>
      <c r="JH4" s="63" t="s">
        <v>65</v>
      </c>
      <c r="JI4" s="151">
        <f>JF4+(999999.99-JD4)</f>
        <v>91636.8070000001</v>
      </c>
      <c r="JJ4" s="93">
        <f>JI4/JG4</f>
        <v>1478.01301612903</v>
      </c>
      <c r="JM4" s="69">
        <f>JI4*JM$1</f>
        <v>25668.3027025818</v>
      </c>
      <c r="JP4" s="92">
        <f>JE4</f>
        <v>45323</v>
      </c>
      <c r="JQ4" s="106">
        <f>JF4</f>
        <v>160890.717</v>
      </c>
      <c r="JR4" s="92">
        <v>45383</v>
      </c>
      <c r="JS4">
        <v>234418.432</v>
      </c>
      <c r="JT4" s="93">
        <f>JR4-JP4</f>
        <v>60</v>
      </c>
      <c r="JU4" s="63" t="s">
        <v>65</v>
      </c>
      <c r="JV4" s="106">
        <f>JS4-JQ4</f>
        <v>73527.715</v>
      </c>
      <c r="JW4" s="93">
        <f>JV4/JT4</f>
        <v>1225.46191666667</v>
      </c>
      <c r="JZ4" s="69">
        <f>JV4*JZ$1</f>
        <v>20595.7814052727</v>
      </c>
    </row>
    <row r="5" spans="1:287">
      <c r="A5" t="str">
        <f>'SATEC Meter Schedule Template'!C6</f>
        <v>RMT-APL-01-MSB-MDB1-01-75000025-DL1</v>
      </c>
      <c r="B5" t="str">
        <f>'SATEC Meter Schedule Template'!D6</f>
        <v>MTR-APL-01-MSB-MDB1-01</v>
      </c>
      <c r="C5" t="str">
        <f>'SATEC Meter Schedule Template'!P6</f>
        <v>MSB</v>
      </c>
      <c r="D5" t="str">
        <f>'SATEC Meter Schedule Template'!Q6</f>
        <v>MDB1</v>
      </c>
      <c r="E5" t="str">
        <f>'SATEC Meter Schedule Template'!R6</f>
        <v>01</v>
      </c>
      <c r="F5">
        <f>'SATEC Meter Schedule Template'!S6</f>
        <v>75000025</v>
      </c>
      <c r="G5" t="str">
        <f>'SATEC Meter Schedule Template'!V6</f>
        <v>DL1</v>
      </c>
      <c r="H5" s="87" t="s">
        <v>67</v>
      </c>
      <c r="I5" s="63">
        <v>75000025</v>
      </c>
      <c r="J5" s="18" t="s">
        <v>68</v>
      </c>
      <c r="K5" s="91"/>
      <c r="L5" s="61"/>
      <c r="M5" s="91"/>
      <c r="N5" s="91"/>
      <c r="O5" s="89"/>
      <c r="P5" s="61"/>
      <c r="Q5" s="61"/>
      <c r="R5" s="92">
        <v>44410.6250004861</v>
      </c>
      <c r="S5" s="61">
        <v>0</v>
      </c>
      <c r="T5" s="92">
        <v>44470</v>
      </c>
      <c r="U5" s="106">
        <v>6727</v>
      </c>
      <c r="V5" s="93">
        <f t="shared" si="0"/>
        <v>59.3749995139005</v>
      </c>
      <c r="W5" s="63" t="s">
        <v>65</v>
      </c>
      <c r="X5" s="106">
        <f t="shared" si="1"/>
        <v>6727</v>
      </c>
      <c r="Y5" s="93">
        <f t="shared" si="2"/>
        <v>113.296843032817</v>
      </c>
      <c r="AB5" s="66"/>
      <c r="AC5" s="93"/>
      <c r="AD5" s="92">
        <f t="shared" si="3"/>
        <v>44470</v>
      </c>
      <c r="AE5" s="106">
        <f t="shared" si="3"/>
        <v>6727</v>
      </c>
      <c r="AF5" s="92">
        <v>44531.0000000231</v>
      </c>
      <c r="AG5" s="93">
        <v>12120</v>
      </c>
      <c r="AH5" s="93">
        <f t="shared" si="4"/>
        <v>61.0000000231012</v>
      </c>
      <c r="AI5" s="63" t="s">
        <v>65</v>
      </c>
      <c r="AJ5" s="106">
        <f t="shared" si="5"/>
        <v>5393</v>
      </c>
      <c r="AK5" s="93">
        <f t="shared" si="6"/>
        <v>88.4098360320923</v>
      </c>
      <c r="AN5" s="66"/>
      <c r="BC5" s="92">
        <f t="shared" si="7"/>
        <v>44531.0000000231</v>
      </c>
      <c r="BD5" s="106">
        <f t="shared" si="8"/>
        <v>12120</v>
      </c>
      <c r="BE5" s="92">
        <v>44593</v>
      </c>
      <c r="BF5" s="93">
        <v>21769</v>
      </c>
      <c r="BG5" s="93">
        <f t="shared" si="9"/>
        <v>61.9999999768988</v>
      </c>
      <c r="BH5" s="63" t="s">
        <v>65</v>
      </c>
      <c r="BI5" s="106">
        <f t="shared" si="10"/>
        <v>9649</v>
      </c>
      <c r="BJ5" s="93">
        <f t="shared" si="11"/>
        <v>155.629032316052</v>
      </c>
      <c r="BM5" s="66"/>
      <c r="BN5" s="92">
        <v>44593.9031944444</v>
      </c>
      <c r="BO5" s="93">
        <v>21812</v>
      </c>
      <c r="CJ5" s="92">
        <f t="shared" ref="CJ5:CJ69" si="40">BE5</f>
        <v>44593</v>
      </c>
      <c r="CK5" s="106">
        <f t="shared" ref="CK5:CK37" si="41">BF5</f>
        <v>21769</v>
      </c>
      <c r="CL5" s="146">
        <v>44593</v>
      </c>
      <c r="CM5" s="106"/>
      <c r="CN5" s="106"/>
      <c r="CO5" s="106"/>
      <c r="CP5" s="106"/>
      <c r="CQ5" s="106"/>
      <c r="CR5" s="106"/>
      <c r="CS5" s="106"/>
      <c r="CT5" s="92">
        <v>44652</v>
      </c>
      <c r="CU5" s="149">
        <v>27058</v>
      </c>
      <c r="CV5" s="93">
        <f t="shared" si="12"/>
        <v>59</v>
      </c>
      <c r="CW5" s="63" t="s">
        <v>65</v>
      </c>
      <c r="CX5" s="106">
        <f t="shared" ref="CX5:CX32" si="42">CU5-CK5</f>
        <v>5289</v>
      </c>
      <c r="CY5" s="93">
        <f t="shared" si="13"/>
        <v>89.6440677966102</v>
      </c>
      <c r="DB5" s="66"/>
      <c r="DE5" s="92">
        <f t="shared" ref="DE5:DE69" si="43">CT5</f>
        <v>44652</v>
      </c>
      <c r="DF5" s="106">
        <f t="shared" ref="DF5:DF69" si="44">CU5</f>
        <v>27058</v>
      </c>
      <c r="DG5" s="106"/>
      <c r="DH5" s="106"/>
      <c r="DI5" s="106"/>
      <c r="DJ5" s="106"/>
      <c r="DK5" s="92">
        <v>44713</v>
      </c>
      <c r="DL5" s="149">
        <v>32243</v>
      </c>
      <c r="DM5" s="93">
        <f t="shared" si="14"/>
        <v>61</v>
      </c>
      <c r="DN5" s="63" t="s">
        <v>65</v>
      </c>
      <c r="DO5" s="106">
        <f t="shared" si="15"/>
        <v>5185</v>
      </c>
      <c r="DP5" s="93">
        <f t="shared" si="16"/>
        <v>85</v>
      </c>
      <c r="DS5" s="66"/>
      <c r="DV5" s="92">
        <f t="shared" ref="DV5:DV69" si="45">DK5</f>
        <v>44713</v>
      </c>
      <c r="DW5" s="106">
        <f t="shared" ref="DW5:DW69" si="46">DL5</f>
        <v>32243</v>
      </c>
      <c r="DX5" s="149"/>
      <c r="DY5" s="93"/>
      <c r="DZ5" s="63"/>
      <c r="EA5" s="106"/>
      <c r="EB5" s="92">
        <v>44774</v>
      </c>
      <c r="EC5" s="149">
        <v>37480</v>
      </c>
      <c r="ED5" s="93">
        <f t="shared" si="17"/>
        <v>61</v>
      </c>
      <c r="EE5" s="63" t="s">
        <v>65</v>
      </c>
      <c r="EF5" s="106">
        <f t="shared" si="18"/>
        <v>5237</v>
      </c>
      <c r="EG5" s="93">
        <f t="shared" si="19"/>
        <v>85.8524590163934</v>
      </c>
      <c r="EH5" s="115">
        <f t="shared" ref="EH5:EH9" si="47">EG5/15</f>
        <v>5.72349726775956</v>
      </c>
      <c r="EI5" s="115">
        <f t="shared" ref="EI5:EI8" si="48">EG5/25</f>
        <v>3.43409836065574</v>
      </c>
      <c r="EJ5" s="69">
        <f t="shared" ref="EJ5:EJ9" si="49">EF5*0.29</f>
        <v>1518.73</v>
      </c>
      <c r="EM5" s="92">
        <f t="shared" ref="EM5:EM69" si="50">EB5</f>
        <v>44774</v>
      </c>
      <c r="EN5" s="106">
        <f t="shared" ref="EN5:EN69" si="51">EC5</f>
        <v>37480</v>
      </c>
      <c r="EO5" s="149"/>
      <c r="EP5" s="93"/>
      <c r="EQ5" s="63"/>
      <c r="ER5" s="106"/>
      <c r="ES5" s="92">
        <v>44835</v>
      </c>
      <c r="ET5" s="149">
        <v>43433</v>
      </c>
      <c r="EU5" s="93">
        <f t="shared" si="20"/>
        <v>61</v>
      </c>
      <c r="EV5" s="63" t="s">
        <v>65</v>
      </c>
      <c r="EW5" s="106">
        <f t="shared" si="21"/>
        <v>5953</v>
      </c>
      <c r="EX5" s="93">
        <f t="shared" si="22"/>
        <v>97.5901639344262</v>
      </c>
      <c r="EY5" s="115">
        <f t="shared" ref="EY5:EY9" si="52">EX5/15</f>
        <v>6.50601092896175</v>
      </c>
      <c r="EZ5" s="115">
        <f t="shared" ref="EZ5:EZ9" si="53">EX5/25</f>
        <v>3.90360655737705</v>
      </c>
      <c r="FA5" s="69">
        <f t="shared" ref="FA5:FA10" si="54">EW5*0.29</f>
        <v>1726.37</v>
      </c>
      <c r="FD5" s="92">
        <f t="shared" ref="FD5:FD69" si="55">ES5</f>
        <v>44835</v>
      </c>
      <c r="FE5" s="106">
        <f t="shared" ref="FE5:FE69" si="56">ET5</f>
        <v>43433</v>
      </c>
      <c r="FF5" s="149"/>
      <c r="FG5" s="93"/>
      <c r="FH5" s="63"/>
      <c r="FI5" s="106"/>
      <c r="FJ5" s="92">
        <v>44896</v>
      </c>
      <c r="FK5" s="149">
        <v>48505</v>
      </c>
      <c r="FL5" s="93">
        <f t="shared" si="26"/>
        <v>61</v>
      </c>
      <c r="FM5" s="63" t="s">
        <v>65</v>
      </c>
      <c r="FN5" s="106">
        <f t="shared" ref="FN5:FN10" si="57">FK5-FE5</f>
        <v>5072</v>
      </c>
      <c r="FO5" s="93">
        <f t="shared" ref="FO5:FO21" si="58">FN5/FL5</f>
        <v>83.1475409836066</v>
      </c>
      <c r="FP5" s="115">
        <f t="shared" ref="FP5:FP9" si="59">FO5/15</f>
        <v>5.5431693989071</v>
      </c>
      <c r="FQ5" s="115">
        <f t="shared" ref="FQ5:FQ9" si="60">FO5/25</f>
        <v>3.32590163934426</v>
      </c>
      <c r="FR5" s="69">
        <f t="shared" si="29"/>
        <v>1470.88</v>
      </c>
      <c r="FU5" s="92">
        <f t="shared" ref="FU5:FU69" si="61">FJ5</f>
        <v>44896</v>
      </c>
      <c r="FV5" s="106">
        <f t="shared" ref="FV5:FV69" si="62">FK5</f>
        <v>48505</v>
      </c>
      <c r="FW5" s="149"/>
      <c r="FX5" s="93"/>
      <c r="FY5" s="63"/>
      <c r="FZ5" s="106"/>
      <c r="GA5" s="92">
        <v>44958</v>
      </c>
      <c r="GB5" s="93">
        <v>56407</v>
      </c>
      <c r="GC5" s="93">
        <f t="shared" si="30"/>
        <v>62</v>
      </c>
      <c r="GD5" s="63" t="s">
        <v>65</v>
      </c>
      <c r="GE5" s="106">
        <f t="shared" si="31"/>
        <v>7902</v>
      </c>
      <c r="GF5" s="93">
        <f t="shared" si="32"/>
        <v>127.451612903226</v>
      </c>
      <c r="GG5" s="115">
        <f t="shared" ref="GG5:GG9" si="63">GF5/15</f>
        <v>8.49677419354839</v>
      </c>
      <c r="GH5" s="115">
        <f t="shared" ref="GH5:GH9" si="64">GF5/25</f>
        <v>5.09806451612903</v>
      </c>
      <c r="GI5" s="69">
        <f t="shared" ref="GI5:GI9" si="65">GE5*0.29</f>
        <v>2291.58</v>
      </c>
      <c r="GL5" s="92">
        <f t="shared" ref="GL5:GL69" si="66">GA5</f>
        <v>44958</v>
      </c>
      <c r="GM5" s="106">
        <f t="shared" ref="GM5:GM69" si="67">GB5</f>
        <v>56407</v>
      </c>
      <c r="GN5" s="149"/>
      <c r="GO5" s="93"/>
      <c r="GP5" s="63"/>
      <c r="GQ5" s="106"/>
      <c r="GR5" s="92">
        <v>45017</v>
      </c>
      <c r="GS5" s="93">
        <v>62334</v>
      </c>
      <c r="GT5" s="93">
        <f t="shared" si="33"/>
        <v>59</v>
      </c>
      <c r="GU5" s="63" t="s">
        <v>65</v>
      </c>
      <c r="GV5" s="106">
        <f t="shared" si="34"/>
        <v>5927</v>
      </c>
      <c r="GW5" s="93">
        <f t="shared" si="35"/>
        <v>100.457627118644</v>
      </c>
      <c r="GX5" s="115">
        <f t="shared" ref="GX5:GX9" si="68">GW5/15</f>
        <v>6.69717514124294</v>
      </c>
      <c r="GY5" s="115">
        <f t="shared" ref="GY5:GY9" si="69">GW5/25</f>
        <v>4.01830508474576</v>
      </c>
      <c r="GZ5" s="69">
        <f t="shared" ref="GZ5:GZ9" si="70">GV5*0.29</f>
        <v>1718.83</v>
      </c>
      <c r="HC5" s="92">
        <f t="shared" ref="HC5:HC69" si="71">GR5</f>
        <v>45017</v>
      </c>
      <c r="HD5" s="106">
        <f t="shared" ref="HD5:HD69" si="72">GS5</f>
        <v>62334</v>
      </c>
      <c r="HE5" s="92">
        <v>45078</v>
      </c>
      <c r="HF5" s="93">
        <v>68381</v>
      </c>
      <c r="HG5" s="93">
        <v>59</v>
      </c>
      <c r="HH5" s="63" t="s">
        <v>65</v>
      </c>
      <c r="HI5" s="106">
        <f t="shared" ref="HI5:HI69" si="73">HF5-HD5</f>
        <v>6047</v>
      </c>
      <c r="HJ5" s="93">
        <f t="shared" si="36"/>
        <v>102.491525423729</v>
      </c>
      <c r="HK5" s="115">
        <f t="shared" ref="HK5:HK9" si="74">HJ5/15</f>
        <v>6.83276836158192</v>
      </c>
      <c r="HL5" s="115">
        <f t="shared" ref="HL5:HL9" si="75">HJ5/25</f>
        <v>4.09966101694915</v>
      </c>
      <c r="HM5" s="69">
        <f t="shared" ref="HM5:HM9" si="76">HI5*0.29</f>
        <v>1753.63</v>
      </c>
      <c r="HP5" s="92">
        <f t="shared" ref="HP5:HP69" si="77">HE5</f>
        <v>45078</v>
      </c>
      <c r="HQ5" s="106">
        <f t="shared" ref="HQ5:HQ69" si="78">HF5</f>
        <v>68381</v>
      </c>
      <c r="HR5" s="92">
        <v>45139</v>
      </c>
      <c r="HS5" s="93">
        <v>75771</v>
      </c>
      <c r="HT5" s="93">
        <f t="shared" ref="HT5:HT69" si="79">HR5-HP5</f>
        <v>61</v>
      </c>
      <c r="HU5" s="63" t="s">
        <v>65</v>
      </c>
      <c r="HV5" s="106">
        <f t="shared" ref="HV5:HV69" si="80">HS5-HQ5</f>
        <v>7390</v>
      </c>
      <c r="HW5" s="93">
        <f t="shared" ref="HW5:HW69" si="81">HV5/HT5</f>
        <v>121.147540983607</v>
      </c>
      <c r="HX5" s="115">
        <f t="shared" ref="HX5:HX9" si="82">HW5/15</f>
        <v>8.07650273224044</v>
      </c>
      <c r="HY5" s="115">
        <f t="shared" ref="HY5:HY9" si="83">HW5/25</f>
        <v>4.84590163934426</v>
      </c>
      <c r="HZ5" s="69">
        <f t="shared" ref="HZ5:HZ9" si="84">HV5*HZ$1</f>
        <v>2070.00618181818</v>
      </c>
      <c r="IC5" s="92">
        <f t="shared" ref="IC5:IC69" si="85">HR5</f>
        <v>45139</v>
      </c>
      <c r="ID5" s="106">
        <f t="shared" ref="ID5:ID69" si="86">HS5</f>
        <v>75771</v>
      </c>
      <c r="IE5" s="92">
        <v>45200</v>
      </c>
      <c r="IF5" s="175">
        <v>81952</v>
      </c>
      <c r="IG5" s="93">
        <f t="shared" ref="IG5:IG69" si="87">IE5-IC5</f>
        <v>61</v>
      </c>
      <c r="IH5" s="63" t="s">
        <v>65</v>
      </c>
      <c r="II5" s="106">
        <f t="shared" ref="II5:II47" si="88">IF5-ID5</f>
        <v>6181</v>
      </c>
      <c r="IJ5" s="93">
        <f t="shared" si="38"/>
        <v>101.327868852459</v>
      </c>
      <c r="IK5" s="115">
        <f t="shared" ref="IK5:IK9" si="89">IJ5/15</f>
        <v>6.7551912568306</v>
      </c>
      <c r="IL5" s="115">
        <f t="shared" ref="IL5:IL9" si="90">IJ5/25</f>
        <v>4.05311475409836</v>
      </c>
      <c r="IM5" s="69">
        <f t="shared" ref="IM5:IM9" si="91">II5*IM$1</f>
        <v>1731.35429090909</v>
      </c>
      <c r="IN5" t="s">
        <v>69</v>
      </c>
      <c r="IP5" s="92">
        <f t="shared" ref="IP5:IP12" si="92">IE5</f>
        <v>45200</v>
      </c>
      <c r="IQ5" s="106">
        <f t="shared" ref="IQ5:IQ10" si="93">IF5</f>
        <v>81952</v>
      </c>
      <c r="IR5" s="92">
        <v>45261</v>
      </c>
      <c r="IS5" s="175">
        <v>88234</v>
      </c>
      <c r="IT5" s="93">
        <v>61</v>
      </c>
      <c r="IU5" s="63" t="s">
        <v>65</v>
      </c>
      <c r="IV5" s="106">
        <f t="shared" ref="IV5:IV68" si="94">IS5-IQ5</f>
        <v>6282</v>
      </c>
      <c r="IW5" s="93">
        <f t="shared" ref="IW5:IW10" si="95">IV5/IT5</f>
        <v>102.983606557377</v>
      </c>
      <c r="IX5" s="115">
        <f t="shared" ref="IX5:IX9" si="96">IW5/15</f>
        <v>6.8655737704918</v>
      </c>
      <c r="IY5" s="115">
        <f t="shared" ref="IY5:IY9" si="97">IW5/25</f>
        <v>4.11934426229508</v>
      </c>
      <c r="IZ5" s="69">
        <f t="shared" ref="IZ5:IZ9" si="98">IV5*IZ$1</f>
        <v>1759.64530909091</v>
      </c>
      <c r="JA5" t="s">
        <v>69</v>
      </c>
      <c r="JC5" s="92">
        <f t="shared" ref="JC5:JC18" si="99">IR5</f>
        <v>45261</v>
      </c>
      <c r="JD5" s="106">
        <f t="shared" si="39"/>
        <v>88234</v>
      </c>
      <c r="JE5" s="92">
        <v>45323</v>
      </c>
      <c r="JF5" s="175">
        <v>96159</v>
      </c>
      <c r="JG5" s="93">
        <f t="shared" ref="JG5:JG68" si="100">JE5-JC5</f>
        <v>62</v>
      </c>
      <c r="JH5" s="63" t="s">
        <v>65</v>
      </c>
      <c r="JI5" s="151">
        <f t="shared" ref="JI5:JI10" si="101">JF5-JD5</f>
        <v>7925</v>
      </c>
      <c r="JJ5" s="93">
        <f t="shared" ref="JJ5:JJ10" si="102">JI5/JG5</f>
        <v>127.822580645161</v>
      </c>
      <c r="JK5" s="115">
        <f t="shared" ref="JK5:JK9" si="103">JJ5/15</f>
        <v>8.52150537634409</v>
      </c>
      <c r="JL5" s="115">
        <f t="shared" ref="JL5:JL9" si="104">JJ5/25</f>
        <v>5.11290322580645</v>
      </c>
      <c r="JM5" s="69">
        <f t="shared" ref="JM5:JM9" si="105">JI5*JM$1</f>
        <v>2219.86454545455</v>
      </c>
      <c r="JN5" t="s">
        <v>69</v>
      </c>
      <c r="JP5" s="92">
        <f t="shared" ref="JP5:JP10" si="106">JE5</f>
        <v>45323</v>
      </c>
      <c r="JQ5" s="106">
        <f t="shared" ref="JQ5:JQ10" si="107">JF5</f>
        <v>96159</v>
      </c>
      <c r="JR5" s="92">
        <v>45383</v>
      </c>
      <c r="JS5" s="93">
        <v>102830</v>
      </c>
      <c r="JT5" s="93">
        <f t="shared" ref="JT5:JT68" si="108">JR5-JP5</f>
        <v>60</v>
      </c>
      <c r="JU5" s="63" t="s">
        <v>65</v>
      </c>
      <c r="JV5" s="106">
        <f t="shared" ref="JV5:JV68" si="109">JS5-JQ5</f>
        <v>6671</v>
      </c>
      <c r="JW5" s="93">
        <f t="shared" ref="JW5:JW10" si="110">JV5/JT5</f>
        <v>111.183333333333</v>
      </c>
      <c r="JX5" s="115">
        <f t="shared" ref="JX5:JX9" si="111">JW5/15</f>
        <v>7.41222222222222</v>
      </c>
      <c r="JY5" s="115">
        <f t="shared" ref="JY5:JY9" si="112">JW5/25</f>
        <v>4.44733333333333</v>
      </c>
      <c r="JZ5" s="69">
        <f t="shared" ref="JZ5:JZ10" si="113">JV5*JZ$1</f>
        <v>1868.60774545455</v>
      </c>
      <c r="KA5" t="s">
        <v>69</v>
      </c>
    </row>
    <row r="6" spans="1:286">
      <c r="A6" t="str">
        <f>'SATEC Meter Schedule Template'!C7</f>
        <v>RMT-APL-01-MDB2-3-MDB2-3-01-75000043-DL1</v>
      </c>
      <c r="B6" t="str">
        <f>'SATEC Meter Schedule Template'!D7</f>
        <v>MTR-APL-01-MDB2-3-MDB2-3-01</v>
      </c>
      <c r="C6" t="str">
        <f>'SATEC Meter Schedule Template'!P7</f>
        <v>MDB2-3</v>
      </c>
      <c r="D6" t="str">
        <f>'SATEC Meter Schedule Template'!Q7</f>
        <v>MDB2-3</v>
      </c>
      <c r="E6" t="str">
        <f>'SATEC Meter Schedule Template'!R7</f>
        <v>01</v>
      </c>
      <c r="F6">
        <f>'SATEC Meter Schedule Template'!S7</f>
        <v>75000043</v>
      </c>
      <c r="G6" t="str">
        <f>'SATEC Meter Schedule Template'!V7</f>
        <v>DL1</v>
      </c>
      <c r="H6" s="87" t="s">
        <v>70</v>
      </c>
      <c r="I6" s="63">
        <v>75000043</v>
      </c>
      <c r="J6" s="18" t="s">
        <v>71</v>
      </c>
      <c r="K6" s="91"/>
      <c r="L6" s="61"/>
      <c r="M6" s="91"/>
      <c r="N6" s="91"/>
      <c r="O6" s="89"/>
      <c r="P6" s="61"/>
      <c r="Q6" s="61"/>
      <c r="R6" s="105">
        <v>44398</v>
      </c>
      <c r="S6" s="61">
        <v>0</v>
      </c>
      <c r="T6" s="92">
        <v>44470</v>
      </c>
      <c r="U6" s="106">
        <v>21315</v>
      </c>
      <c r="V6" s="93">
        <f t="shared" si="0"/>
        <v>72</v>
      </c>
      <c r="W6" s="63" t="s">
        <v>65</v>
      </c>
      <c r="X6" s="106">
        <f t="shared" si="1"/>
        <v>21315</v>
      </c>
      <c r="Y6" s="93">
        <f t="shared" si="2"/>
        <v>296.041666666667</v>
      </c>
      <c r="AB6" s="66"/>
      <c r="AC6" s="93"/>
      <c r="AD6" s="92">
        <f t="shared" si="3"/>
        <v>44470</v>
      </c>
      <c r="AE6" s="106">
        <f t="shared" si="3"/>
        <v>21315</v>
      </c>
      <c r="AF6" s="92">
        <v>44531.0000000231</v>
      </c>
      <c r="AG6" s="93">
        <v>35229</v>
      </c>
      <c r="AH6" s="93">
        <f t="shared" si="4"/>
        <v>61.0000000231012</v>
      </c>
      <c r="AI6" s="63" t="s">
        <v>65</v>
      </c>
      <c r="AJ6" s="106">
        <f t="shared" si="5"/>
        <v>13914</v>
      </c>
      <c r="AK6" s="93">
        <f t="shared" si="6"/>
        <v>228.098360569355</v>
      </c>
      <c r="AN6" s="66"/>
      <c r="BC6" s="92">
        <f t="shared" si="7"/>
        <v>44531.0000000231</v>
      </c>
      <c r="BD6" s="106">
        <f t="shared" si="8"/>
        <v>35229</v>
      </c>
      <c r="BE6" s="92">
        <v>44593</v>
      </c>
      <c r="BF6" s="93">
        <v>65384</v>
      </c>
      <c r="BG6" s="93">
        <f t="shared" si="9"/>
        <v>61.9999999768988</v>
      </c>
      <c r="BH6" s="63" t="s">
        <v>65</v>
      </c>
      <c r="BI6" s="106">
        <f t="shared" si="10"/>
        <v>30155</v>
      </c>
      <c r="BJ6" s="93">
        <f t="shared" si="11"/>
        <v>486.370967923157</v>
      </c>
      <c r="BM6" s="66"/>
      <c r="BN6" s="92">
        <v>44593.912349537</v>
      </c>
      <c r="BO6" s="93">
        <v>65584</v>
      </c>
      <c r="CJ6" s="92">
        <f t="shared" si="40"/>
        <v>44593</v>
      </c>
      <c r="CK6" s="106">
        <f t="shared" si="41"/>
        <v>65384</v>
      </c>
      <c r="CL6" s="146">
        <v>44593</v>
      </c>
      <c r="CM6" s="106"/>
      <c r="CN6" s="106"/>
      <c r="CO6" s="106"/>
      <c r="CP6" s="106"/>
      <c r="CQ6" s="106"/>
      <c r="CR6" s="106"/>
      <c r="CS6" s="106"/>
      <c r="CT6" s="92">
        <v>44652</v>
      </c>
      <c r="CU6" s="149">
        <v>82273</v>
      </c>
      <c r="CV6" s="93">
        <f t="shared" si="12"/>
        <v>59</v>
      </c>
      <c r="CW6" s="63" t="s">
        <v>65</v>
      </c>
      <c r="CX6" s="106">
        <f t="shared" si="42"/>
        <v>16889</v>
      </c>
      <c r="CY6" s="93">
        <f t="shared" si="13"/>
        <v>286.254237288136</v>
      </c>
      <c r="DB6" s="66"/>
      <c r="DE6" s="92">
        <f t="shared" si="43"/>
        <v>44652</v>
      </c>
      <c r="DF6" s="106">
        <f t="shared" si="44"/>
        <v>82273</v>
      </c>
      <c r="DG6" s="106"/>
      <c r="DH6" s="106"/>
      <c r="DI6" s="106"/>
      <c r="DJ6" s="106"/>
      <c r="DK6" s="92">
        <v>44713</v>
      </c>
      <c r="DL6" s="149">
        <v>97184</v>
      </c>
      <c r="DM6" s="93">
        <f t="shared" si="14"/>
        <v>61</v>
      </c>
      <c r="DN6" s="63" t="s">
        <v>65</v>
      </c>
      <c r="DO6" s="106">
        <f t="shared" si="15"/>
        <v>14911</v>
      </c>
      <c r="DP6" s="93">
        <f t="shared" si="16"/>
        <v>244.44262295082</v>
      </c>
      <c r="DS6" s="66"/>
      <c r="DV6" s="92">
        <f t="shared" si="45"/>
        <v>44713</v>
      </c>
      <c r="DW6" s="106">
        <f t="shared" si="46"/>
        <v>97184</v>
      </c>
      <c r="DX6" s="149"/>
      <c r="DY6" s="93"/>
      <c r="DZ6" s="63"/>
      <c r="EA6" s="106"/>
      <c r="EB6" s="92">
        <v>44774</v>
      </c>
      <c r="EC6" s="149">
        <v>114585</v>
      </c>
      <c r="ED6" s="93">
        <f t="shared" si="17"/>
        <v>61</v>
      </c>
      <c r="EE6" s="63" t="s">
        <v>65</v>
      </c>
      <c r="EF6" s="106">
        <f t="shared" si="18"/>
        <v>17401</v>
      </c>
      <c r="EG6" s="93">
        <f t="shared" si="19"/>
        <v>285.262295081967</v>
      </c>
      <c r="EH6" s="115">
        <f t="shared" si="47"/>
        <v>19.0174863387978</v>
      </c>
      <c r="EI6" s="115">
        <f t="shared" si="48"/>
        <v>11.4104918032787</v>
      </c>
      <c r="EJ6" s="69">
        <f t="shared" si="49"/>
        <v>5046.29</v>
      </c>
      <c r="EM6" s="92">
        <f t="shared" si="50"/>
        <v>44774</v>
      </c>
      <c r="EN6" s="106">
        <f t="shared" si="51"/>
        <v>114585</v>
      </c>
      <c r="EO6" s="149"/>
      <c r="EP6" s="93"/>
      <c r="EQ6" s="63"/>
      <c r="ER6" s="106"/>
      <c r="ES6" s="92">
        <v>44835</v>
      </c>
      <c r="ET6" s="149">
        <v>132427</v>
      </c>
      <c r="EU6" s="93">
        <f t="shared" si="20"/>
        <v>61</v>
      </c>
      <c r="EV6" s="63" t="s">
        <v>65</v>
      </c>
      <c r="EW6" s="106">
        <f t="shared" si="21"/>
        <v>17842</v>
      </c>
      <c r="EX6" s="93">
        <f t="shared" si="22"/>
        <v>292.491803278689</v>
      </c>
      <c r="EY6" s="115">
        <f t="shared" si="52"/>
        <v>19.4994535519126</v>
      </c>
      <c r="EZ6" s="115">
        <f t="shared" si="53"/>
        <v>11.6996721311475</v>
      </c>
      <c r="FA6" s="69">
        <f t="shared" si="54"/>
        <v>5174.18</v>
      </c>
      <c r="FD6" s="92">
        <f t="shared" si="55"/>
        <v>44835</v>
      </c>
      <c r="FE6" s="106">
        <f t="shared" si="56"/>
        <v>132427</v>
      </c>
      <c r="FF6" s="149"/>
      <c r="FG6" s="93"/>
      <c r="FH6" s="63"/>
      <c r="FI6" s="106"/>
      <c r="FJ6" s="92">
        <v>44896</v>
      </c>
      <c r="FK6" s="149">
        <v>147441</v>
      </c>
      <c r="FL6" s="93">
        <f t="shared" si="26"/>
        <v>61</v>
      </c>
      <c r="FM6" s="63" t="s">
        <v>65</v>
      </c>
      <c r="FN6" s="106">
        <f t="shared" si="57"/>
        <v>15014</v>
      </c>
      <c r="FO6" s="93">
        <f t="shared" si="58"/>
        <v>246.131147540984</v>
      </c>
      <c r="FP6" s="115">
        <f t="shared" si="59"/>
        <v>16.4087431693989</v>
      </c>
      <c r="FQ6" s="115">
        <f t="shared" si="60"/>
        <v>9.84524590163934</v>
      </c>
      <c r="FR6" s="69">
        <f t="shared" si="29"/>
        <v>4354.06</v>
      </c>
      <c r="FU6" s="92">
        <f t="shared" si="61"/>
        <v>44896</v>
      </c>
      <c r="FV6" s="106">
        <f t="shared" si="62"/>
        <v>147441</v>
      </c>
      <c r="FW6" s="149"/>
      <c r="FX6" s="93"/>
      <c r="FY6" s="63"/>
      <c r="FZ6" s="106"/>
      <c r="GA6" s="92">
        <v>44958</v>
      </c>
      <c r="GB6" s="93">
        <v>171674</v>
      </c>
      <c r="GC6" s="93">
        <f t="shared" si="30"/>
        <v>62</v>
      </c>
      <c r="GD6" s="63" t="s">
        <v>65</v>
      </c>
      <c r="GE6" s="106">
        <f t="shared" si="31"/>
        <v>24233</v>
      </c>
      <c r="GF6" s="93">
        <f t="shared" si="32"/>
        <v>390.854838709677</v>
      </c>
      <c r="GG6" s="115">
        <f t="shared" si="63"/>
        <v>26.0569892473118</v>
      </c>
      <c r="GH6" s="115">
        <f t="shared" si="64"/>
        <v>15.6341935483871</v>
      </c>
      <c r="GI6" s="69">
        <f t="shared" si="65"/>
        <v>7027.57</v>
      </c>
      <c r="GL6" s="92">
        <f t="shared" si="66"/>
        <v>44958</v>
      </c>
      <c r="GM6" s="106">
        <f t="shared" si="67"/>
        <v>171674</v>
      </c>
      <c r="GN6" s="149"/>
      <c r="GO6" s="93"/>
      <c r="GP6" s="63"/>
      <c r="GQ6" s="106"/>
      <c r="GR6" s="92">
        <v>45017</v>
      </c>
      <c r="GS6" s="93">
        <v>189173</v>
      </c>
      <c r="GT6" s="93">
        <f t="shared" si="33"/>
        <v>59</v>
      </c>
      <c r="GU6" s="63" t="s">
        <v>65</v>
      </c>
      <c r="GV6" s="106">
        <f t="shared" si="34"/>
        <v>17499</v>
      </c>
      <c r="GW6" s="93">
        <f t="shared" si="35"/>
        <v>296.593220338983</v>
      </c>
      <c r="GX6" s="115">
        <f t="shared" si="68"/>
        <v>19.7728813559322</v>
      </c>
      <c r="GY6" s="115">
        <f t="shared" si="69"/>
        <v>11.8637288135593</v>
      </c>
      <c r="GZ6" s="69">
        <f t="shared" si="70"/>
        <v>5074.71</v>
      </c>
      <c r="HC6" s="92">
        <f t="shared" si="71"/>
        <v>45017</v>
      </c>
      <c r="HD6" s="106">
        <f t="shared" si="72"/>
        <v>189173</v>
      </c>
      <c r="HE6" s="92">
        <v>45078</v>
      </c>
      <c r="HF6" s="93">
        <v>203460</v>
      </c>
      <c r="HG6" s="93">
        <v>59</v>
      </c>
      <c r="HH6" s="63" t="s">
        <v>65</v>
      </c>
      <c r="HI6" s="106">
        <f t="shared" si="73"/>
        <v>14287</v>
      </c>
      <c r="HJ6" s="93">
        <f t="shared" si="36"/>
        <v>242.152542372881</v>
      </c>
      <c r="HK6" s="115">
        <f t="shared" si="74"/>
        <v>16.1435028248588</v>
      </c>
      <c r="HL6" s="115">
        <f t="shared" si="75"/>
        <v>9.68610169491525</v>
      </c>
      <c r="HM6" s="69">
        <f t="shared" si="76"/>
        <v>4143.23</v>
      </c>
      <c r="HP6" s="92">
        <f t="shared" si="77"/>
        <v>45078</v>
      </c>
      <c r="HQ6" s="106">
        <f t="shared" si="78"/>
        <v>203460</v>
      </c>
      <c r="HR6" s="92">
        <v>45139</v>
      </c>
      <c r="HS6" s="93">
        <v>222687</v>
      </c>
      <c r="HT6" s="93">
        <f t="shared" si="79"/>
        <v>61</v>
      </c>
      <c r="HU6" s="63" t="s">
        <v>65</v>
      </c>
      <c r="HV6" s="106">
        <f t="shared" si="80"/>
        <v>19227</v>
      </c>
      <c r="HW6" s="93">
        <f t="shared" si="81"/>
        <v>315.196721311475</v>
      </c>
      <c r="HX6" s="115">
        <f t="shared" si="82"/>
        <v>21.0131147540984</v>
      </c>
      <c r="HY6" s="115">
        <f t="shared" si="83"/>
        <v>12.607868852459</v>
      </c>
      <c r="HZ6" s="69">
        <f t="shared" si="84"/>
        <v>5385.65749090909</v>
      </c>
      <c r="IC6" s="92">
        <f t="shared" si="85"/>
        <v>45139</v>
      </c>
      <c r="ID6" s="106">
        <f t="shared" si="86"/>
        <v>222687</v>
      </c>
      <c r="IE6" s="92">
        <v>45200</v>
      </c>
      <c r="IF6" s="175">
        <v>236056</v>
      </c>
      <c r="IG6" s="93">
        <f t="shared" si="87"/>
        <v>61</v>
      </c>
      <c r="IH6" s="63" t="s">
        <v>65</v>
      </c>
      <c r="II6" s="106">
        <f t="shared" si="88"/>
        <v>13369</v>
      </c>
      <c r="IJ6" s="93">
        <f t="shared" si="38"/>
        <v>219.16393442623</v>
      </c>
      <c r="IK6" s="115">
        <f t="shared" si="89"/>
        <v>14.6109289617486</v>
      </c>
      <c r="IL6" s="115">
        <f t="shared" si="90"/>
        <v>8.76655737704918</v>
      </c>
      <c r="IM6" s="69">
        <f t="shared" si="91"/>
        <v>3744.77843636364</v>
      </c>
      <c r="IP6" s="92">
        <f t="shared" si="92"/>
        <v>45200</v>
      </c>
      <c r="IQ6" s="106">
        <f t="shared" si="93"/>
        <v>236056</v>
      </c>
      <c r="IR6" s="92">
        <v>45261</v>
      </c>
      <c r="IS6" s="175">
        <v>252772</v>
      </c>
      <c r="IT6" s="93">
        <v>61</v>
      </c>
      <c r="IU6" s="63" t="s">
        <v>65</v>
      </c>
      <c r="IV6" s="106">
        <f t="shared" si="94"/>
        <v>16716</v>
      </c>
      <c r="IW6" s="93">
        <f t="shared" si="95"/>
        <v>274.032786885246</v>
      </c>
      <c r="IX6" s="115">
        <f t="shared" si="96"/>
        <v>18.2688524590164</v>
      </c>
      <c r="IY6" s="115">
        <f t="shared" si="97"/>
        <v>10.9613114754098</v>
      </c>
      <c r="IZ6" s="69">
        <f t="shared" si="98"/>
        <v>4682.30356363636</v>
      </c>
      <c r="JC6" s="92">
        <f t="shared" si="99"/>
        <v>45261</v>
      </c>
      <c r="JD6" s="106">
        <f t="shared" si="39"/>
        <v>252772</v>
      </c>
      <c r="JE6" s="92">
        <v>45323</v>
      </c>
      <c r="JF6" s="175">
        <v>279125</v>
      </c>
      <c r="JG6" s="93">
        <f t="shared" si="100"/>
        <v>62</v>
      </c>
      <c r="JH6" s="63" t="s">
        <v>65</v>
      </c>
      <c r="JI6" s="151">
        <f t="shared" si="101"/>
        <v>26353</v>
      </c>
      <c r="JJ6" s="93">
        <f t="shared" si="102"/>
        <v>425.048387096774</v>
      </c>
      <c r="JK6" s="115">
        <f t="shared" si="103"/>
        <v>28.3365591397849</v>
      </c>
      <c r="JL6" s="115">
        <f t="shared" si="104"/>
        <v>17.001935483871</v>
      </c>
      <c r="JM6" s="69">
        <f t="shared" si="105"/>
        <v>7381.71487272727</v>
      </c>
      <c r="JP6" s="92">
        <f t="shared" si="106"/>
        <v>45323</v>
      </c>
      <c r="JQ6" s="106">
        <f t="shared" si="107"/>
        <v>279125</v>
      </c>
      <c r="JR6" s="92">
        <v>45383</v>
      </c>
      <c r="JS6" s="93">
        <v>299309</v>
      </c>
      <c r="JT6" s="93">
        <f t="shared" si="108"/>
        <v>60</v>
      </c>
      <c r="JU6" s="63" t="s">
        <v>65</v>
      </c>
      <c r="JV6" s="106">
        <f t="shared" si="109"/>
        <v>20184</v>
      </c>
      <c r="JW6" s="93">
        <f t="shared" si="110"/>
        <v>336.4</v>
      </c>
      <c r="JX6" s="115">
        <f t="shared" si="111"/>
        <v>22.4266666666667</v>
      </c>
      <c r="JY6" s="115">
        <f t="shared" si="112"/>
        <v>13.456</v>
      </c>
      <c r="JZ6" s="69">
        <f t="shared" si="113"/>
        <v>5653.72189090909</v>
      </c>
    </row>
    <row r="7" spans="1:286">
      <c r="A7" t="str">
        <f>'SATEC Meter Schedule Template'!C8</f>
        <v>RMT-APL-01-MDB4-5-MDB4-5-01-75000038-DL1</v>
      </c>
      <c r="B7" t="str">
        <f>'SATEC Meter Schedule Template'!D8</f>
        <v>MTR-APL-01-MDB4-5-MDB4-5-01</v>
      </c>
      <c r="C7" t="str">
        <f>'SATEC Meter Schedule Template'!P8</f>
        <v>MDB4-5</v>
      </c>
      <c r="D7" t="str">
        <f>'SATEC Meter Schedule Template'!Q8</f>
        <v>MDB4-5</v>
      </c>
      <c r="E7" t="str">
        <f>'SATEC Meter Schedule Template'!R8</f>
        <v>01</v>
      </c>
      <c r="F7">
        <f>'SATEC Meter Schedule Template'!S8</f>
        <v>75000038</v>
      </c>
      <c r="G7" t="str">
        <f>'SATEC Meter Schedule Template'!V8</f>
        <v>DL1</v>
      </c>
      <c r="H7" s="87" t="s">
        <v>72</v>
      </c>
      <c r="I7" s="63">
        <v>75000038</v>
      </c>
      <c r="J7" s="18" t="s">
        <v>73</v>
      </c>
      <c r="K7" s="91"/>
      <c r="L7" s="61"/>
      <c r="M7" s="91"/>
      <c r="N7" s="91"/>
      <c r="O7" s="89"/>
      <c r="P7" s="61"/>
      <c r="Q7" s="61"/>
      <c r="R7" s="105">
        <v>44398</v>
      </c>
      <c r="S7" s="61">
        <v>0</v>
      </c>
      <c r="T7" s="92">
        <v>44470</v>
      </c>
      <c r="U7" s="106">
        <v>39283</v>
      </c>
      <c r="V7" s="93">
        <f t="shared" si="0"/>
        <v>72</v>
      </c>
      <c r="W7" s="63" t="s">
        <v>65</v>
      </c>
      <c r="X7" s="106">
        <f t="shared" si="1"/>
        <v>39283</v>
      </c>
      <c r="Y7" s="93">
        <f t="shared" si="2"/>
        <v>545.597222222222</v>
      </c>
      <c r="AB7" s="66"/>
      <c r="AC7" s="93"/>
      <c r="AD7" s="92">
        <f t="shared" si="3"/>
        <v>44470</v>
      </c>
      <c r="AE7" s="106">
        <f t="shared" si="3"/>
        <v>39283</v>
      </c>
      <c r="AF7" s="92">
        <v>44531.0000000231</v>
      </c>
      <c r="AG7" s="93">
        <v>73109</v>
      </c>
      <c r="AH7" s="93">
        <f t="shared" si="4"/>
        <v>61.0000000231012</v>
      </c>
      <c r="AI7" s="63" t="s">
        <v>65</v>
      </c>
      <c r="AJ7" s="106">
        <f t="shared" si="5"/>
        <v>33826</v>
      </c>
      <c r="AK7" s="93">
        <f t="shared" si="6"/>
        <v>554.524589953932</v>
      </c>
      <c r="AN7" s="66"/>
      <c r="BC7" s="92">
        <f t="shared" si="7"/>
        <v>44531.0000000231</v>
      </c>
      <c r="BD7" s="106">
        <f t="shared" si="8"/>
        <v>73109</v>
      </c>
      <c r="BE7" s="92">
        <v>44593</v>
      </c>
      <c r="BF7" s="93">
        <v>121584</v>
      </c>
      <c r="BG7" s="93">
        <f t="shared" si="9"/>
        <v>61.9999999768988</v>
      </c>
      <c r="BH7" s="63" t="s">
        <v>65</v>
      </c>
      <c r="BI7" s="106">
        <f t="shared" si="10"/>
        <v>48475</v>
      </c>
      <c r="BJ7" s="93">
        <f t="shared" si="11"/>
        <v>781.854839000996</v>
      </c>
      <c r="BM7" s="66"/>
      <c r="CJ7" s="92">
        <f t="shared" si="40"/>
        <v>44593</v>
      </c>
      <c r="CK7" s="106">
        <f t="shared" si="41"/>
        <v>121584</v>
      </c>
      <c r="CL7" s="146">
        <v>44593</v>
      </c>
      <c r="CM7" s="106"/>
      <c r="CN7" s="106"/>
      <c r="CO7" s="106"/>
      <c r="CP7" s="106"/>
      <c r="CQ7" s="106"/>
      <c r="CR7" s="106"/>
      <c r="CS7" s="106"/>
      <c r="CT7" s="92">
        <v>44652</v>
      </c>
      <c r="CU7" s="149">
        <v>157569</v>
      </c>
      <c r="CV7" s="93">
        <f t="shared" si="12"/>
        <v>59</v>
      </c>
      <c r="CW7" s="63" t="s">
        <v>65</v>
      </c>
      <c r="CX7" s="106">
        <f t="shared" si="42"/>
        <v>35985</v>
      </c>
      <c r="CY7" s="93">
        <f t="shared" si="13"/>
        <v>609.915254237288</v>
      </c>
      <c r="DB7" s="66"/>
      <c r="DE7" s="92">
        <f t="shared" si="43"/>
        <v>44652</v>
      </c>
      <c r="DF7" s="106">
        <f t="shared" si="44"/>
        <v>157569</v>
      </c>
      <c r="DG7" s="106"/>
      <c r="DH7" s="106"/>
      <c r="DI7" s="106"/>
      <c r="DJ7" s="106"/>
      <c r="DK7" s="92">
        <v>44713</v>
      </c>
      <c r="DL7" s="149">
        <v>183689</v>
      </c>
      <c r="DM7" s="93">
        <f t="shared" si="14"/>
        <v>61</v>
      </c>
      <c r="DN7" s="63" t="s">
        <v>65</v>
      </c>
      <c r="DO7" s="106">
        <f t="shared" si="15"/>
        <v>26120</v>
      </c>
      <c r="DP7" s="93">
        <f t="shared" si="16"/>
        <v>428.196721311475</v>
      </c>
      <c r="DS7" s="66"/>
      <c r="DV7" s="92">
        <f t="shared" si="45"/>
        <v>44713</v>
      </c>
      <c r="DW7" s="106">
        <f t="shared" si="46"/>
        <v>183689</v>
      </c>
      <c r="DX7" s="149"/>
      <c r="DY7" s="93"/>
      <c r="DZ7" s="63"/>
      <c r="EA7" s="106"/>
      <c r="EB7" s="92">
        <v>44774</v>
      </c>
      <c r="EC7" s="149">
        <v>214341</v>
      </c>
      <c r="ED7" s="93">
        <f t="shared" si="17"/>
        <v>61</v>
      </c>
      <c r="EE7" s="63" t="s">
        <v>65</v>
      </c>
      <c r="EF7" s="106">
        <f t="shared" si="18"/>
        <v>30652</v>
      </c>
      <c r="EG7" s="93">
        <f t="shared" si="19"/>
        <v>502.491803278689</v>
      </c>
      <c r="EH7" s="115">
        <f t="shared" si="47"/>
        <v>33.4994535519126</v>
      </c>
      <c r="EI7" s="115">
        <f t="shared" si="48"/>
        <v>20.0996721311475</v>
      </c>
      <c r="EJ7" s="69">
        <f t="shared" si="49"/>
        <v>8889.08</v>
      </c>
      <c r="EM7" s="92">
        <f t="shared" si="50"/>
        <v>44774</v>
      </c>
      <c r="EN7" s="106">
        <f t="shared" si="51"/>
        <v>214341</v>
      </c>
      <c r="EO7" s="149"/>
      <c r="EP7" s="93"/>
      <c r="EQ7" s="63"/>
      <c r="ER7" s="106"/>
      <c r="ES7" s="92">
        <v>44835</v>
      </c>
      <c r="ET7" s="149">
        <v>246779</v>
      </c>
      <c r="EU7" s="93">
        <f t="shared" si="20"/>
        <v>61</v>
      </c>
      <c r="EV7" s="63" t="s">
        <v>65</v>
      </c>
      <c r="EW7" s="106">
        <f t="shared" si="21"/>
        <v>32438</v>
      </c>
      <c r="EX7" s="93">
        <f t="shared" si="22"/>
        <v>531.770491803279</v>
      </c>
      <c r="EY7" s="115">
        <f t="shared" si="52"/>
        <v>35.4513661202186</v>
      </c>
      <c r="EZ7" s="115">
        <f t="shared" si="53"/>
        <v>21.2708196721311</v>
      </c>
      <c r="FA7" s="69">
        <f t="shared" si="54"/>
        <v>9407.02</v>
      </c>
      <c r="FD7" s="92">
        <f t="shared" si="55"/>
        <v>44835</v>
      </c>
      <c r="FE7" s="106">
        <f t="shared" si="56"/>
        <v>246779</v>
      </c>
      <c r="FF7" s="149"/>
      <c r="FG7" s="93"/>
      <c r="FH7" s="63"/>
      <c r="FI7" s="106"/>
      <c r="FJ7" s="92">
        <v>44896</v>
      </c>
      <c r="FK7" s="149">
        <v>272478</v>
      </c>
      <c r="FL7" s="93">
        <f t="shared" si="26"/>
        <v>61</v>
      </c>
      <c r="FM7" s="63" t="s">
        <v>65</v>
      </c>
      <c r="FN7" s="106">
        <f t="shared" si="57"/>
        <v>25699</v>
      </c>
      <c r="FO7" s="93">
        <f t="shared" si="58"/>
        <v>421.295081967213</v>
      </c>
      <c r="FP7" s="115">
        <f t="shared" si="59"/>
        <v>28.0863387978142</v>
      </c>
      <c r="FQ7" s="115">
        <f t="shared" si="60"/>
        <v>16.8518032786885</v>
      </c>
      <c r="FR7" s="69">
        <f t="shared" si="29"/>
        <v>7452.71</v>
      </c>
      <c r="FU7" s="92">
        <f t="shared" si="61"/>
        <v>44896</v>
      </c>
      <c r="FV7" s="106">
        <f t="shared" si="62"/>
        <v>272478</v>
      </c>
      <c r="FW7" s="149"/>
      <c r="FX7" s="93"/>
      <c r="FY7" s="63"/>
      <c r="FZ7" s="106"/>
      <c r="GA7" s="92">
        <v>44958</v>
      </c>
      <c r="GB7" s="93">
        <v>310862</v>
      </c>
      <c r="GC7" s="93">
        <f t="shared" si="30"/>
        <v>62</v>
      </c>
      <c r="GD7" s="63" t="s">
        <v>65</v>
      </c>
      <c r="GE7" s="106">
        <f t="shared" si="31"/>
        <v>38384</v>
      </c>
      <c r="GF7" s="93">
        <f t="shared" si="32"/>
        <v>619.096774193548</v>
      </c>
      <c r="GG7" s="115">
        <f t="shared" si="63"/>
        <v>41.2731182795699</v>
      </c>
      <c r="GH7" s="115">
        <f t="shared" si="64"/>
        <v>24.7638709677419</v>
      </c>
      <c r="GI7" s="69">
        <f t="shared" si="65"/>
        <v>11131.36</v>
      </c>
      <c r="GL7" s="92">
        <f t="shared" si="66"/>
        <v>44958</v>
      </c>
      <c r="GM7" s="106">
        <f t="shared" si="67"/>
        <v>310862</v>
      </c>
      <c r="GN7" s="149"/>
      <c r="GO7" s="93"/>
      <c r="GP7" s="63"/>
      <c r="GQ7" s="106"/>
      <c r="GR7" s="92">
        <v>45017</v>
      </c>
      <c r="GS7" s="93">
        <v>341368</v>
      </c>
      <c r="GT7" s="93">
        <f t="shared" si="33"/>
        <v>59</v>
      </c>
      <c r="GU7" s="63" t="s">
        <v>65</v>
      </c>
      <c r="GV7" s="106">
        <f t="shared" si="34"/>
        <v>30506</v>
      </c>
      <c r="GW7" s="93">
        <f t="shared" si="35"/>
        <v>517.050847457627</v>
      </c>
      <c r="GX7" s="115">
        <f t="shared" si="68"/>
        <v>34.4700564971751</v>
      </c>
      <c r="GY7" s="115">
        <f t="shared" si="69"/>
        <v>20.6820338983051</v>
      </c>
      <c r="GZ7" s="69">
        <f t="shared" si="70"/>
        <v>8846.74</v>
      </c>
      <c r="HC7" s="92">
        <f t="shared" si="71"/>
        <v>45017</v>
      </c>
      <c r="HD7" s="106">
        <f t="shared" si="72"/>
        <v>341368</v>
      </c>
      <c r="HE7" s="92">
        <v>45078</v>
      </c>
      <c r="HF7" s="93">
        <v>366623</v>
      </c>
      <c r="HG7" s="93">
        <v>59</v>
      </c>
      <c r="HH7" s="63" t="s">
        <v>65</v>
      </c>
      <c r="HI7" s="106">
        <f t="shared" si="73"/>
        <v>25255</v>
      </c>
      <c r="HJ7" s="93">
        <f t="shared" si="36"/>
        <v>428.050847457627</v>
      </c>
      <c r="HK7" s="115">
        <f t="shared" si="74"/>
        <v>28.5367231638418</v>
      </c>
      <c r="HL7" s="115">
        <f t="shared" si="75"/>
        <v>17.1220338983051</v>
      </c>
      <c r="HM7" s="69">
        <f t="shared" si="76"/>
        <v>7323.95</v>
      </c>
      <c r="HP7" s="92">
        <f t="shared" si="77"/>
        <v>45078</v>
      </c>
      <c r="HQ7" s="106">
        <f t="shared" si="78"/>
        <v>366623</v>
      </c>
      <c r="HR7" s="92">
        <v>45139</v>
      </c>
      <c r="HS7" s="93">
        <v>400484</v>
      </c>
      <c r="HT7" s="93">
        <f t="shared" si="79"/>
        <v>61</v>
      </c>
      <c r="HU7" s="63" t="s">
        <v>65</v>
      </c>
      <c r="HV7" s="106">
        <f t="shared" si="80"/>
        <v>33861</v>
      </c>
      <c r="HW7" s="93">
        <f t="shared" si="81"/>
        <v>555.098360655738</v>
      </c>
      <c r="HX7" s="115">
        <f t="shared" si="82"/>
        <v>37.0065573770492</v>
      </c>
      <c r="HY7" s="115">
        <f t="shared" si="83"/>
        <v>22.2039344262295</v>
      </c>
      <c r="HZ7" s="69">
        <f t="shared" si="84"/>
        <v>9484.77392727273</v>
      </c>
      <c r="IC7" s="92">
        <f t="shared" si="85"/>
        <v>45139</v>
      </c>
      <c r="ID7" s="106">
        <f t="shared" si="86"/>
        <v>400484</v>
      </c>
      <c r="IE7" s="92">
        <v>45200</v>
      </c>
      <c r="IF7" s="175">
        <v>426503</v>
      </c>
      <c r="IG7" s="93">
        <f t="shared" si="87"/>
        <v>61</v>
      </c>
      <c r="IH7" s="63" t="s">
        <v>65</v>
      </c>
      <c r="II7" s="106">
        <f t="shared" si="88"/>
        <v>26019</v>
      </c>
      <c r="IJ7" s="93">
        <f t="shared" si="38"/>
        <v>426.540983606557</v>
      </c>
      <c r="IK7" s="115">
        <f t="shared" si="89"/>
        <v>28.4360655737705</v>
      </c>
      <c r="IL7" s="115">
        <f t="shared" si="90"/>
        <v>17.0616393442623</v>
      </c>
      <c r="IM7" s="69">
        <f t="shared" si="91"/>
        <v>7288.15843636364</v>
      </c>
      <c r="IP7" s="92">
        <f t="shared" si="92"/>
        <v>45200</v>
      </c>
      <c r="IQ7" s="106">
        <f t="shared" si="93"/>
        <v>426503</v>
      </c>
      <c r="IR7" s="92">
        <v>45261</v>
      </c>
      <c r="IS7" s="175">
        <v>454407</v>
      </c>
      <c r="IT7" s="93">
        <v>61</v>
      </c>
      <c r="IU7" s="63" t="s">
        <v>65</v>
      </c>
      <c r="IV7" s="106">
        <f t="shared" si="94"/>
        <v>27904</v>
      </c>
      <c r="IW7" s="93">
        <f t="shared" si="95"/>
        <v>457.44262295082</v>
      </c>
      <c r="IX7" s="115">
        <f t="shared" si="96"/>
        <v>30.496174863388</v>
      </c>
      <c r="IY7" s="115">
        <f t="shared" si="97"/>
        <v>18.2977049180328</v>
      </c>
      <c r="IZ7" s="69">
        <f t="shared" si="98"/>
        <v>7816.16407272727</v>
      </c>
      <c r="JC7" s="92">
        <f t="shared" si="99"/>
        <v>45261</v>
      </c>
      <c r="JD7" s="106">
        <f t="shared" si="39"/>
        <v>454407</v>
      </c>
      <c r="JE7" s="92">
        <v>45323</v>
      </c>
      <c r="JF7" s="175">
        <v>494674</v>
      </c>
      <c r="JG7" s="93">
        <f t="shared" si="100"/>
        <v>62</v>
      </c>
      <c r="JH7" s="63" t="s">
        <v>65</v>
      </c>
      <c r="JI7" s="151">
        <f t="shared" si="101"/>
        <v>40267</v>
      </c>
      <c r="JJ7" s="93">
        <f t="shared" si="102"/>
        <v>649.467741935484</v>
      </c>
      <c r="JK7" s="115">
        <f t="shared" si="103"/>
        <v>43.2978494623656</v>
      </c>
      <c r="JL7" s="115">
        <f t="shared" si="104"/>
        <v>25.9787096774194</v>
      </c>
      <c r="JM7" s="69">
        <f t="shared" si="105"/>
        <v>11279.1527636364</v>
      </c>
      <c r="JP7" s="92">
        <f t="shared" si="106"/>
        <v>45323</v>
      </c>
      <c r="JQ7" s="106">
        <f t="shared" si="107"/>
        <v>494674</v>
      </c>
      <c r="JR7" s="92">
        <v>45383</v>
      </c>
      <c r="JS7" s="93">
        <v>528181</v>
      </c>
      <c r="JT7" s="93">
        <f t="shared" si="108"/>
        <v>60</v>
      </c>
      <c r="JU7" s="63" t="s">
        <v>65</v>
      </c>
      <c r="JV7" s="106">
        <f t="shared" si="109"/>
        <v>33507</v>
      </c>
      <c r="JW7" s="93">
        <f t="shared" si="110"/>
        <v>558.45</v>
      </c>
      <c r="JX7" s="115">
        <f t="shared" si="111"/>
        <v>37.23</v>
      </c>
      <c r="JY7" s="115">
        <f t="shared" si="112"/>
        <v>22.338</v>
      </c>
      <c r="JZ7" s="69">
        <f t="shared" si="113"/>
        <v>9385.61530909091</v>
      </c>
    </row>
    <row r="8" spans="1:286">
      <c r="A8" t="str">
        <f>'SATEC Meter Schedule Template'!C10</f>
        <v>RMT-APL-01-MSB-UMS-01-75000029-DL1</v>
      </c>
      <c r="B8" t="str">
        <f>'SATEC Meter Schedule Template'!D10</f>
        <v>MTR-APL-01-MSB-UMS-01</v>
      </c>
      <c r="C8" t="str">
        <f>'SATEC Meter Schedule Template'!P10</f>
        <v>MSB</v>
      </c>
      <c r="D8" t="str">
        <f>'SATEC Meter Schedule Template'!Q10</f>
        <v>UMS</v>
      </c>
      <c r="E8" t="str">
        <f>'SATEC Meter Schedule Template'!R10</f>
        <v>01</v>
      </c>
      <c r="F8">
        <f>'SATEC Meter Schedule Template'!S10</f>
        <v>75000029</v>
      </c>
      <c r="G8" t="str">
        <f>'SATEC Meter Schedule Template'!V10</f>
        <v>DL1</v>
      </c>
      <c r="H8" s="87" t="s">
        <v>74</v>
      </c>
      <c r="I8" s="63">
        <v>75000029</v>
      </c>
      <c r="J8" s="18" t="s">
        <v>75</v>
      </c>
      <c r="K8" s="91"/>
      <c r="L8" s="61"/>
      <c r="M8" s="91"/>
      <c r="N8" s="91"/>
      <c r="O8" s="89"/>
      <c r="P8" s="61"/>
      <c r="Q8" s="61"/>
      <c r="R8" s="105">
        <v>44398</v>
      </c>
      <c r="S8" s="61">
        <v>0</v>
      </c>
      <c r="T8" s="92">
        <v>44470</v>
      </c>
      <c r="U8" s="107">
        <v>7469</v>
      </c>
      <c r="V8" s="93">
        <f t="shared" si="0"/>
        <v>72</v>
      </c>
      <c r="W8" s="63" t="s">
        <v>65</v>
      </c>
      <c r="X8" s="106">
        <f t="shared" si="1"/>
        <v>7469</v>
      </c>
      <c r="Y8" s="93">
        <f t="shared" si="2"/>
        <v>103.736111111111</v>
      </c>
      <c r="AB8" s="66"/>
      <c r="AC8" s="93"/>
      <c r="AD8" s="92">
        <f t="shared" si="3"/>
        <v>44470</v>
      </c>
      <c r="AE8" s="106">
        <f t="shared" si="3"/>
        <v>7469</v>
      </c>
      <c r="AF8" s="92">
        <v>44531.0000000231</v>
      </c>
      <c r="AG8" s="119">
        <v>13925</v>
      </c>
      <c r="AH8" s="93">
        <f t="shared" si="4"/>
        <v>61.0000000231012</v>
      </c>
      <c r="AI8" s="63" t="s">
        <v>65</v>
      </c>
      <c r="AJ8" s="106">
        <f t="shared" si="5"/>
        <v>6456</v>
      </c>
      <c r="AK8" s="93">
        <f t="shared" si="6"/>
        <v>105.83606553369</v>
      </c>
      <c r="AN8" s="66"/>
      <c r="BC8" s="92">
        <f t="shared" si="7"/>
        <v>44531.0000000231</v>
      </c>
      <c r="BD8" s="106">
        <f t="shared" si="8"/>
        <v>13925</v>
      </c>
      <c r="BE8" s="92">
        <v>44593</v>
      </c>
      <c r="BF8" s="93">
        <v>27319</v>
      </c>
      <c r="BG8" s="93">
        <f t="shared" si="9"/>
        <v>61.9999999768988</v>
      </c>
      <c r="BH8" s="63" t="s">
        <v>65</v>
      </c>
      <c r="BI8" s="106">
        <f t="shared" si="10"/>
        <v>13394</v>
      </c>
      <c r="BJ8" s="93">
        <f t="shared" si="11"/>
        <v>216.03225814501</v>
      </c>
      <c r="BM8" s="66"/>
      <c r="CJ8" s="92">
        <f t="shared" si="40"/>
        <v>44593</v>
      </c>
      <c r="CK8" s="106">
        <f t="shared" si="41"/>
        <v>27319</v>
      </c>
      <c r="CL8" s="146">
        <v>44593</v>
      </c>
      <c r="CM8" s="106"/>
      <c r="CN8" s="106"/>
      <c r="CO8" s="106"/>
      <c r="CP8" s="106"/>
      <c r="CQ8" s="106"/>
      <c r="CR8" s="106"/>
      <c r="CS8" s="106"/>
      <c r="CT8" s="92">
        <v>44652</v>
      </c>
      <c r="CU8" s="149">
        <v>42800</v>
      </c>
      <c r="CV8" s="93">
        <f t="shared" si="12"/>
        <v>59</v>
      </c>
      <c r="CW8" s="63" t="s">
        <v>65</v>
      </c>
      <c r="CX8" s="106">
        <f t="shared" si="42"/>
        <v>15481</v>
      </c>
      <c r="CY8" s="93">
        <f t="shared" si="13"/>
        <v>262.389830508475</v>
      </c>
      <c r="DB8" s="66"/>
      <c r="DE8" s="92">
        <f t="shared" si="43"/>
        <v>44652</v>
      </c>
      <c r="DF8" s="106">
        <f t="shared" si="44"/>
        <v>42800</v>
      </c>
      <c r="DG8" s="106"/>
      <c r="DH8" s="106"/>
      <c r="DI8" s="106"/>
      <c r="DJ8" s="106"/>
      <c r="DK8" s="92">
        <v>44713</v>
      </c>
      <c r="DL8" s="149">
        <v>49671</v>
      </c>
      <c r="DM8" s="93">
        <f t="shared" si="14"/>
        <v>61</v>
      </c>
      <c r="DN8" s="63" t="s">
        <v>65</v>
      </c>
      <c r="DO8" s="106">
        <f t="shared" si="15"/>
        <v>6871</v>
      </c>
      <c r="DP8" s="93">
        <f t="shared" si="16"/>
        <v>112.639344262295</v>
      </c>
      <c r="DS8" s="66"/>
      <c r="DV8" s="92">
        <f t="shared" si="45"/>
        <v>44713</v>
      </c>
      <c r="DW8" s="106">
        <f t="shared" si="46"/>
        <v>49671</v>
      </c>
      <c r="DX8" s="149"/>
      <c r="DY8" s="93"/>
      <c r="DZ8" s="63"/>
      <c r="EA8" s="106"/>
      <c r="EB8" s="92">
        <v>44774</v>
      </c>
      <c r="EC8" s="149">
        <v>56038</v>
      </c>
      <c r="ED8" s="93">
        <f t="shared" si="17"/>
        <v>61</v>
      </c>
      <c r="EE8" s="63" t="s">
        <v>65</v>
      </c>
      <c r="EF8" s="106">
        <f t="shared" si="18"/>
        <v>6367</v>
      </c>
      <c r="EG8" s="93">
        <f t="shared" si="19"/>
        <v>104.377049180328</v>
      </c>
      <c r="EH8" s="115">
        <f t="shared" si="47"/>
        <v>6.95846994535519</v>
      </c>
      <c r="EI8" s="115">
        <f t="shared" si="48"/>
        <v>4.17508196721311</v>
      </c>
      <c r="EJ8" s="69">
        <f t="shared" si="49"/>
        <v>1846.43</v>
      </c>
      <c r="EM8" s="92">
        <f t="shared" si="50"/>
        <v>44774</v>
      </c>
      <c r="EN8" s="106">
        <f t="shared" si="51"/>
        <v>56038</v>
      </c>
      <c r="EO8" s="149"/>
      <c r="EP8" s="93"/>
      <c r="EQ8" s="63"/>
      <c r="ER8" s="106"/>
      <c r="ES8" s="92">
        <v>44835</v>
      </c>
      <c r="ET8" s="149">
        <v>62374</v>
      </c>
      <c r="EU8" s="93">
        <f t="shared" si="20"/>
        <v>61</v>
      </c>
      <c r="EV8" s="63" t="s">
        <v>65</v>
      </c>
      <c r="EW8" s="106">
        <f t="shared" si="21"/>
        <v>6336</v>
      </c>
      <c r="EX8" s="93">
        <f t="shared" si="22"/>
        <v>103.868852459016</v>
      </c>
      <c r="EY8" s="115">
        <f t="shared" si="52"/>
        <v>6.92459016393443</v>
      </c>
      <c r="EZ8" s="115">
        <f t="shared" si="53"/>
        <v>4.15475409836066</v>
      </c>
      <c r="FA8" s="69">
        <f t="shared" si="54"/>
        <v>1837.44</v>
      </c>
      <c r="FD8" s="92">
        <f t="shared" si="55"/>
        <v>44835</v>
      </c>
      <c r="FE8" s="106">
        <f t="shared" si="56"/>
        <v>62374</v>
      </c>
      <c r="FF8" s="149"/>
      <c r="FG8" s="93"/>
      <c r="FH8" s="63"/>
      <c r="FI8" s="106"/>
      <c r="FJ8" s="92">
        <v>44896</v>
      </c>
      <c r="FK8" s="149">
        <v>68355</v>
      </c>
      <c r="FL8" s="93">
        <f t="shared" si="26"/>
        <v>61</v>
      </c>
      <c r="FM8" s="63" t="s">
        <v>65</v>
      </c>
      <c r="FN8" s="106">
        <f t="shared" si="57"/>
        <v>5981</v>
      </c>
      <c r="FO8" s="93">
        <f t="shared" si="58"/>
        <v>98.0491803278689</v>
      </c>
      <c r="FP8" s="115">
        <f t="shared" si="59"/>
        <v>6.53661202185792</v>
      </c>
      <c r="FQ8" s="115">
        <f t="shared" si="60"/>
        <v>3.92196721311475</v>
      </c>
      <c r="FR8" s="69">
        <f t="shared" si="29"/>
        <v>1734.49</v>
      </c>
      <c r="FU8" s="92">
        <f t="shared" si="61"/>
        <v>44896</v>
      </c>
      <c r="FV8" s="106">
        <f t="shared" si="62"/>
        <v>68355</v>
      </c>
      <c r="FW8" s="149"/>
      <c r="FX8" s="93"/>
      <c r="FY8" s="63"/>
      <c r="FZ8" s="106"/>
      <c r="GA8" s="92">
        <v>44958</v>
      </c>
      <c r="GB8" s="93">
        <v>78401</v>
      </c>
      <c r="GC8" s="93">
        <f t="shared" si="30"/>
        <v>62</v>
      </c>
      <c r="GD8" s="63" t="s">
        <v>65</v>
      </c>
      <c r="GE8" s="106">
        <f t="shared" si="31"/>
        <v>10046</v>
      </c>
      <c r="GF8" s="93">
        <f t="shared" si="32"/>
        <v>162.032258064516</v>
      </c>
      <c r="GG8" s="115">
        <f t="shared" si="63"/>
        <v>10.8021505376344</v>
      </c>
      <c r="GH8" s="115">
        <f t="shared" si="64"/>
        <v>6.48129032258065</v>
      </c>
      <c r="GI8" s="69">
        <f t="shared" si="65"/>
        <v>2913.34</v>
      </c>
      <c r="GL8" s="92">
        <f t="shared" si="66"/>
        <v>44958</v>
      </c>
      <c r="GM8" s="106">
        <f t="shared" si="67"/>
        <v>78401</v>
      </c>
      <c r="GN8" s="149"/>
      <c r="GO8" s="93"/>
      <c r="GP8" s="63"/>
      <c r="GQ8" s="106"/>
      <c r="GR8" s="92">
        <v>45017</v>
      </c>
      <c r="GS8" s="93">
        <v>87314</v>
      </c>
      <c r="GT8" s="93">
        <f t="shared" si="33"/>
        <v>59</v>
      </c>
      <c r="GU8" s="63" t="s">
        <v>65</v>
      </c>
      <c r="GV8" s="106">
        <f t="shared" si="34"/>
        <v>8913</v>
      </c>
      <c r="GW8" s="93">
        <f t="shared" si="35"/>
        <v>151.067796610169</v>
      </c>
      <c r="GX8" s="115">
        <f t="shared" si="68"/>
        <v>10.071186440678</v>
      </c>
      <c r="GY8" s="115">
        <f t="shared" si="69"/>
        <v>6.04271186440678</v>
      </c>
      <c r="GZ8" s="69">
        <f t="shared" si="70"/>
        <v>2584.77</v>
      </c>
      <c r="HC8" s="92">
        <f t="shared" si="71"/>
        <v>45017</v>
      </c>
      <c r="HD8" s="106">
        <f t="shared" si="72"/>
        <v>87314</v>
      </c>
      <c r="HE8" s="92">
        <v>45078</v>
      </c>
      <c r="HF8" s="93">
        <v>93112</v>
      </c>
      <c r="HG8" s="93">
        <v>59</v>
      </c>
      <c r="HH8" s="63" t="s">
        <v>65</v>
      </c>
      <c r="HI8" s="106">
        <f t="shared" si="73"/>
        <v>5798</v>
      </c>
      <c r="HJ8" s="93">
        <f t="shared" si="36"/>
        <v>98.271186440678</v>
      </c>
      <c r="HK8" s="115">
        <f t="shared" si="74"/>
        <v>6.55141242937853</v>
      </c>
      <c r="HL8" s="115">
        <f t="shared" si="75"/>
        <v>3.93084745762712</v>
      </c>
      <c r="HM8" s="69">
        <f t="shared" si="76"/>
        <v>1681.42</v>
      </c>
      <c r="HP8" s="92">
        <f t="shared" si="77"/>
        <v>45078</v>
      </c>
      <c r="HQ8" s="106">
        <f t="shared" si="78"/>
        <v>93112</v>
      </c>
      <c r="HR8" s="92">
        <v>45138.9999884259</v>
      </c>
      <c r="HS8" s="93">
        <v>100800</v>
      </c>
      <c r="HT8" s="93">
        <f t="shared" si="79"/>
        <v>60.9999884259014</v>
      </c>
      <c r="HU8" s="63" t="s">
        <v>65</v>
      </c>
      <c r="HV8" s="106">
        <f t="shared" si="80"/>
        <v>7688</v>
      </c>
      <c r="HW8" s="93">
        <f t="shared" si="81"/>
        <v>126.032810798626</v>
      </c>
      <c r="HX8" s="115">
        <f t="shared" si="82"/>
        <v>8.40218738657506</v>
      </c>
      <c r="HY8" s="115">
        <f t="shared" si="83"/>
        <v>5.04131243194504</v>
      </c>
      <c r="HZ8" s="69">
        <f t="shared" si="84"/>
        <v>2153.47869090909</v>
      </c>
      <c r="IC8" s="92">
        <f t="shared" si="85"/>
        <v>45138.9999884259</v>
      </c>
      <c r="ID8" s="106">
        <f t="shared" si="86"/>
        <v>100800</v>
      </c>
      <c r="IE8" s="92">
        <v>45200</v>
      </c>
      <c r="IF8" s="175">
        <v>107952</v>
      </c>
      <c r="IG8" s="93">
        <f t="shared" si="87"/>
        <v>61.0000115740986</v>
      </c>
      <c r="IH8" s="63" t="s">
        <v>65</v>
      </c>
      <c r="II8" s="106">
        <f t="shared" si="88"/>
        <v>7152</v>
      </c>
      <c r="IJ8" s="93">
        <f t="shared" si="38"/>
        <v>117.245879393191</v>
      </c>
      <c r="IK8" s="115">
        <f t="shared" si="89"/>
        <v>7.81639195954604</v>
      </c>
      <c r="IL8" s="115">
        <f t="shared" si="90"/>
        <v>4.68983517572763</v>
      </c>
      <c r="IM8" s="69">
        <f t="shared" si="91"/>
        <v>2003.34021818182</v>
      </c>
      <c r="IP8" s="92">
        <f t="shared" si="92"/>
        <v>45200</v>
      </c>
      <c r="IQ8" s="106">
        <f t="shared" si="93"/>
        <v>107952</v>
      </c>
      <c r="IR8" s="92">
        <v>45261</v>
      </c>
      <c r="IS8" s="175">
        <v>114008</v>
      </c>
      <c r="IT8" s="93">
        <v>61.0000115740768</v>
      </c>
      <c r="IU8" s="63" t="s">
        <v>65</v>
      </c>
      <c r="IV8" s="106">
        <f t="shared" si="94"/>
        <v>6056</v>
      </c>
      <c r="IW8" s="93">
        <f t="shared" si="95"/>
        <v>99.2786696875582</v>
      </c>
      <c r="IX8" s="115">
        <f t="shared" si="96"/>
        <v>6.61857797917055</v>
      </c>
      <c r="IY8" s="115">
        <f t="shared" si="97"/>
        <v>3.97114678750233</v>
      </c>
      <c r="IZ8" s="69">
        <f t="shared" si="98"/>
        <v>1696.34065454545</v>
      </c>
      <c r="JC8" s="92">
        <f t="shared" si="99"/>
        <v>45261</v>
      </c>
      <c r="JD8" s="106">
        <f t="shared" si="39"/>
        <v>114008</v>
      </c>
      <c r="JE8" s="92">
        <v>45323</v>
      </c>
      <c r="JF8" s="175">
        <v>123788</v>
      </c>
      <c r="JG8" s="93">
        <f t="shared" si="100"/>
        <v>62</v>
      </c>
      <c r="JH8" s="63" t="s">
        <v>65</v>
      </c>
      <c r="JI8" s="151">
        <f t="shared" si="101"/>
        <v>9780</v>
      </c>
      <c r="JJ8" s="93">
        <f t="shared" si="102"/>
        <v>157.741935483871</v>
      </c>
      <c r="JK8" s="115">
        <f t="shared" si="103"/>
        <v>10.5161290322581</v>
      </c>
      <c r="JL8" s="115">
        <f t="shared" si="104"/>
        <v>6.30967741935484</v>
      </c>
      <c r="JM8" s="69">
        <f t="shared" si="105"/>
        <v>2739.46690909091</v>
      </c>
      <c r="JP8" s="92">
        <f t="shared" si="106"/>
        <v>45323</v>
      </c>
      <c r="JQ8" s="106">
        <f t="shared" si="107"/>
        <v>123788</v>
      </c>
      <c r="JR8" s="92">
        <v>45383</v>
      </c>
      <c r="JS8" s="93">
        <v>132331</v>
      </c>
      <c r="JT8" s="93">
        <f t="shared" si="108"/>
        <v>60</v>
      </c>
      <c r="JU8" s="63" t="s">
        <v>65</v>
      </c>
      <c r="JV8" s="106">
        <f t="shared" si="109"/>
        <v>8543</v>
      </c>
      <c r="JW8" s="93">
        <f t="shared" si="110"/>
        <v>142.383333333333</v>
      </c>
      <c r="JX8" s="115">
        <f t="shared" si="111"/>
        <v>9.49222222222222</v>
      </c>
      <c r="JY8" s="115">
        <f t="shared" si="112"/>
        <v>5.69533333333333</v>
      </c>
      <c r="JZ8" s="69">
        <f t="shared" si="113"/>
        <v>2392.97196363636</v>
      </c>
    </row>
    <row r="9" spans="1:286">
      <c r="A9" t="str">
        <f>'SATEC Meter Schedule Template'!C9</f>
        <v>RMT-APL-01-MSB-CMON-01-75000040-DL1</v>
      </c>
      <c r="B9" t="str">
        <f>'SATEC Meter Schedule Template'!D9</f>
        <v>MTR-APL-01-MSB-CMON-01</v>
      </c>
      <c r="C9" t="str">
        <f>'SATEC Meter Schedule Template'!P9</f>
        <v>MSB</v>
      </c>
      <c r="D9" t="str">
        <f>'SATEC Meter Schedule Template'!Q9</f>
        <v>CMON</v>
      </c>
      <c r="E9" t="str">
        <f>'SATEC Meter Schedule Template'!R9</f>
        <v>01</v>
      </c>
      <c r="F9">
        <f>'SATEC Meter Schedule Template'!S9</f>
        <v>75000040</v>
      </c>
      <c r="G9" t="str">
        <f>'SATEC Meter Schedule Template'!V9</f>
        <v>DL1</v>
      </c>
      <c r="H9" s="87" t="s">
        <v>76</v>
      </c>
      <c r="I9" s="63">
        <v>75000040</v>
      </c>
      <c r="J9" s="18" t="s">
        <v>77</v>
      </c>
      <c r="K9" s="91"/>
      <c r="L9" s="61"/>
      <c r="M9" s="91"/>
      <c r="N9" s="91"/>
      <c r="O9" s="89"/>
      <c r="P9" s="61"/>
      <c r="Q9" s="61"/>
      <c r="R9" s="105">
        <v>44398</v>
      </c>
      <c r="S9" s="61">
        <v>0</v>
      </c>
      <c r="T9" s="92">
        <v>44470</v>
      </c>
      <c r="U9" s="106">
        <v>5859.664</v>
      </c>
      <c r="V9" s="93">
        <f t="shared" si="0"/>
        <v>72</v>
      </c>
      <c r="W9" s="63" t="s">
        <v>65</v>
      </c>
      <c r="X9" s="106">
        <f t="shared" si="1"/>
        <v>5859.664</v>
      </c>
      <c r="Y9" s="93">
        <f t="shared" si="2"/>
        <v>81.3842222222222</v>
      </c>
      <c r="Z9" s="115">
        <f>Y9/15</f>
        <v>5.42561481481482</v>
      </c>
      <c r="AA9" s="115">
        <f>Y9/25</f>
        <v>3.25536888888889</v>
      </c>
      <c r="AB9" s="69">
        <f>X9*0.29</f>
        <v>1699.30256</v>
      </c>
      <c r="AC9" s="93"/>
      <c r="AD9" s="92">
        <f t="shared" ref="AD9:AD41" si="114">T9</f>
        <v>44470</v>
      </c>
      <c r="AE9" s="106">
        <v>5859.664</v>
      </c>
      <c r="AF9" s="92">
        <v>44531.0000000231</v>
      </c>
      <c r="AG9" s="93">
        <v>11467</v>
      </c>
      <c r="AH9" s="93">
        <f t="shared" si="4"/>
        <v>61.0000000231012</v>
      </c>
      <c r="AI9" s="63" t="s">
        <v>65</v>
      </c>
      <c r="AJ9" s="106">
        <f t="shared" si="5"/>
        <v>5607.336</v>
      </c>
      <c r="AK9" s="93">
        <f t="shared" si="6"/>
        <v>91.9235409487944</v>
      </c>
      <c r="AL9" s="115">
        <f>AK9/15</f>
        <v>6.12823606325296</v>
      </c>
      <c r="AM9" s="115">
        <f>AK9/25</f>
        <v>3.67694163795178</v>
      </c>
      <c r="AN9" s="69">
        <f>AJ9*0.29</f>
        <v>1626.12744</v>
      </c>
      <c r="BC9" s="92">
        <f t="shared" si="7"/>
        <v>44531.0000000231</v>
      </c>
      <c r="BD9" s="106">
        <f t="shared" si="8"/>
        <v>11467</v>
      </c>
      <c r="BE9" s="92">
        <v>44593</v>
      </c>
      <c r="BF9" s="93">
        <v>17599.4</v>
      </c>
      <c r="BG9" s="93">
        <f t="shared" si="9"/>
        <v>61.9999999768988</v>
      </c>
      <c r="BH9" s="63" t="s">
        <v>65</v>
      </c>
      <c r="BI9" s="106">
        <f t="shared" si="10"/>
        <v>6132.4</v>
      </c>
      <c r="BJ9" s="93">
        <f t="shared" si="11"/>
        <v>98.9096774562086</v>
      </c>
      <c r="BK9" s="115">
        <f>BJ9/15</f>
        <v>6.59397849708057</v>
      </c>
      <c r="BL9" s="115">
        <f>BJ9/25</f>
        <v>3.95638709824834</v>
      </c>
      <c r="BM9" s="69">
        <f>BI9*0.29</f>
        <v>1778.396</v>
      </c>
      <c r="CJ9" s="92">
        <f t="shared" si="40"/>
        <v>44593</v>
      </c>
      <c r="CK9" s="106">
        <f t="shared" si="41"/>
        <v>17599.4</v>
      </c>
      <c r="CL9" s="146">
        <v>44593</v>
      </c>
      <c r="CM9" s="106"/>
      <c r="CN9" s="106"/>
      <c r="CO9" s="106"/>
      <c r="CP9" s="106"/>
      <c r="CQ9" s="106"/>
      <c r="CR9" s="106"/>
      <c r="CS9" s="106"/>
      <c r="CT9" s="92">
        <v>44652</v>
      </c>
      <c r="CU9" s="149">
        <v>23813.99</v>
      </c>
      <c r="CV9" s="93">
        <f t="shared" si="12"/>
        <v>59</v>
      </c>
      <c r="CW9" s="63" t="s">
        <v>65</v>
      </c>
      <c r="CX9" s="106">
        <f t="shared" si="42"/>
        <v>6214.59</v>
      </c>
      <c r="CY9" s="93">
        <f t="shared" si="13"/>
        <v>105.332033898305</v>
      </c>
      <c r="CZ9" s="115"/>
      <c r="DA9" s="115">
        <f t="shared" ref="DA9" si="115">CY9/25</f>
        <v>4.2132813559322</v>
      </c>
      <c r="DB9" s="69">
        <f>CX9*0.29</f>
        <v>1802.2311</v>
      </c>
      <c r="DE9" s="92">
        <f t="shared" si="43"/>
        <v>44652</v>
      </c>
      <c r="DF9" s="106">
        <f t="shared" si="44"/>
        <v>23813.99</v>
      </c>
      <c r="DG9" s="106"/>
      <c r="DH9" s="106"/>
      <c r="DI9" s="106"/>
      <c r="DJ9" s="106"/>
      <c r="DK9" s="92">
        <v>44713</v>
      </c>
      <c r="DL9" s="149">
        <v>30156.584</v>
      </c>
      <c r="DM9" s="93">
        <f t="shared" si="14"/>
        <v>61</v>
      </c>
      <c r="DN9" s="63" t="s">
        <v>65</v>
      </c>
      <c r="DO9" s="106">
        <f t="shared" si="15"/>
        <v>6342.594</v>
      </c>
      <c r="DP9" s="93">
        <f t="shared" si="16"/>
        <v>103.976950819672</v>
      </c>
      <c r="DQ9" s="115">
        <f t="shared" ref="DQ9" si="116">DP9/15</f>
        <v>6.93179672131147</v>
      </c>
      <c r="DR9" s="115">
        <f t="shared" ref="DR9" si="117">DP9/25</f>
        <v>4.15907803278688</v>
      </c>
      <c r="DS9" s="69">
        <f>DO9*0.29</f>
        <v>1839.35226</v>
      </c>
      <c r="DV9" s="92">
        <f t="shared" si="45"/>
        <v>44713</v>
      </c>
      <c r="DW9" s="106">
        <f t="shared" si="46"/>
        <v>30156.584</v>
      </c>
      <c r="DX9" s="149"/>
      <c r="DY9" s="93"/>
      <c r="DZ9" s="63"/>
      <c r="EA9" s="106"/>
      <c r="EB9" s="92">
        <v>44774</v>
      </c>
      <c r="EC9" s="149" t="e">
        <f>#REF!</f>
        <v>#REF!</v>
      </c>
      <c r="ED9" s="93">
        <f t="shared" si="17"/>
        <v>61</v>
      </c>
      <c r="EE9" s="63" t="s">
        <v>65</v>
      </c>
      <c r="EF9" s="106" t="e">
        <f t="shared" si="18"/>
        <v>#REF!</v>
      </c>
      <c r="EG9" s="93" t="e">
        <f t="shared" si="19"/>
        <v>#REF!</v>
      </c>
      <c r="EH9" s="115" t="e">
        <f t="shared" si="47"/>
        <v>#REF!</v>
      </c>
      <c r="EI9" s="115" t="e">
        <f t="shared" ref="EI9" si="118">EG9/25</f>
        <v>#REF!</v>
      </c>
      <c r="EJ9" s="69" t="e">
        <f t="shared" si="49"/>
        <v>#REF!</v>
      </c>
      <c r="EM9" s="92">
        <f t="shared" si="50"/>
        <v>44774</v>
      </c>
      <c r="EN9" s="106" t="e">
        <f t="shared" si="51"/>
        <v>#REF!</v>
      </c>
      <c r="EO9" s="149"/>
      <c r="EP9" s="93"/>
      <c r="EQ9" s="63"/>
      <c r="ER9" s="106"/>
      <c r="ES9" s="92">
        <v>44835</v>
      </c>
      <c r="ET9" s="149">
        <v>41289</v>
      </c>
      <c r="EU9" s="93">
        <f t="shared" si="20"/>
        <v>61</v>
      </c>
      <c r="EV9" s="63" t="s">
        <v>65</v>
      </c>
      <c r="EW9" s="106" t="e">
        <f t="shared" si="21"/>
        <v>#REF!</v>
      </c>
      <c r="EX9" s="93" t="e">
        <f t="shared" si="22"/>
        <v>#REF!</v>
      </c>
      <c r="EY9" s="115" t="e">
        <f t="shared" si="52"/>
        <v>#REF!</v>
      </c>
      <c r="EZ9" s="115" t="e">
        <f t="shared" si="53"/>
        <v>#REF!</v>
      </c>
      <c r="FA9" s="69" t="e">
        <f t="shared" si="54"/>
        <v>#REF!</v>
      </c>
      <c r="FD9" s="92">
        <f t="shared" si="55"/>
        <v>44835</v>
      </c>
      <c r="FE9" s="106">
        <f t="shared" si="56"/>
        <v>41289</v>
      </c>
      <c r="FF9" s="149"/>
      <c r="FG9" s="93"/>
      <c r="FH9" s="63"/>
      <c r="FI9" s="106"/>
      <c r="FJ9" s="92">
        <v>44896</v>
      </c>
      <c r="FK9" s="149">
        <v>45982</v>
      </c>
      <c r="FL9" s="93">
        <f t="shared" si="26"/>
        <v>61</v>
      </c>
      <c r="FM9" s="63" t="s">
        <v>65</v>
      </c>
      <c r="FN9" s="106">
        <f t="shared" si="57"/>
        <v>4693</v>
      </c>
      <c r="FO9" s="93">
        <f t="shared" si="58"/>
        <v>76.9344262295082</v>
      </c>
      <c r="FP9" s="115">
        <f t="shared" si="59"/>
        <v>5.12896174863388</v>
      </c>
      <c r="FQ9" s="115">
        <f t="shared" si="60"/>
        <v>3.07737704918033</v>
      </c>
      <c r="FR9" s="69">
        <f t="shared" si="29"/>
        <v>1360.97</v>
      </c>
      <c r="FU9" s="92">
        <f t="shared" si="61"/>
        <v>44896</v>
      </c>
      <c r="FV9" s="106">
        <f t="shared" si="62"/>
        <v>45982</v>
      </c>
      <c r="FW9" s="149"/>
      <c r="FX9" s="93"/>
      <c r="FY9" s="63"/>
      <c r="FZ9" s="106"/>
      <c r="GA9" s="92">
        <v>44958</v>
      </c>
      <c r="GB9" s="93">
        <v>50438.751</v>
      </c>
      <c r="GC9" s="93">
        <f t="shared" si="30"/>
        <v>62</v>
      </c>
      <c r="GD9" s="63" t="s">
        <v>65</v>
      </c>
      <c r="GE9" s="106">
        <f t="shared" si="31"/>
        <v>4456.751</v>
      </c>
      <c r="GF9" s="93">
        <f t="shared" si="32"/>
        <v>71.8830806451612</v>
      </c>
      <c r="GG9" s="115">
        <f t="shared" si="63"/>
        <v>4.79220537634408</v>
      </c>
      <c r="GH9" s="115">
        <f t="shared" si="64"/>
        <v>2.87532322580645</v>
      </c>
      <c r="GI9" s="69">
        <f t="shared" si="65"/>
        <v>1292.45779</v>
      </c>
      <c r="GL9" s="92">
        <f t="shared" si="66"/>
        <v>44958</v>
      </c>
      <c r="GM9" s="106">
        <f t="shared" si="67"/>
        <v>50438.751</v>
      </c>
      <c r="GN9" s="149"/>
      <c r="GO9" s="93"/>
      <c r="GP9" s="63"/>
      <c r="GQ9" s="106"/>
      <c r="GR9" s="92">
        <v>45017</v>
      </c>
      <c r="GS9" s="93">
        <v>55281.652</v>
      </c>
      <c r="GT9" s="93">
        <f t="shared" si="33"/>
        <v>59</v>
      </c>
      <c r="GU9" s="63" t="s">
        <v>65</v>
      </c>
      <c r="GV9" s="106">
        <f t="shared" si="34"/>
        <v>4842.90100000001</v>
      </c>
      <c r="GW9" s="93">
        <f t="shared" si="35"/>
        <v>82.0830677966103</v>
      </c>
      <c r="GX9" s="115">
        <f t="shared" si="68"/>
        <v>5.47220451977402</v>
      </c>
      <c r="GY9" s="115">
        <f t="shared" si="69"/>
        <v>3.28332271186441</v>
      </c>
      <c r="GZ9" s="69">
        <f t="shared" si="70"/>
        <v>1404.44129</v>
      </c>
      <c r="HC9" s="92">
        <f t="shared" si="71"/>
        <v>45017</v>
      </c>
      <c r="HD9" s="106">
        <f t="shared" si="72"/>
        <v>55281.652</v>
      </c>
      <c r="HE9" s="92">
        <v>45078</v>
      </c>
      <c r="HF9" s="93">
        <v>60326.259</v>
      </c>
      <c r="HG9" s="93">
        <v>59</v>
      </c>
      <c r="HH9" s="63" t="s">
        <v>65</v>
      </c>
      <c r="HI9" s="106">
        <f t="shared" si="73"/>
        <v>5044.607</v>
      </c>
      <c r="HJ9" s="93">
        <f t="shared" si="36"/>
        <v>85.501813559322</v>
      </c>
      <c r="HK9" s="115">
        <f t="shared" si="74"/>
        <v>5.7001209039548</v>
      </c>
      <c r="HL9" s="115">
        <f t="shared" si="75"/>
        <v>3.42007254237288</v>
      </c>
      <c r="HM9" s="69">
        <f t="shared" si="76"/>
        <v>1462.93603</v>
      </c>
      <c r="HP9" s="92">
        <f t="shared" si="77"/>
        <v>45078</v>
      </c>
      <c r="HQ9" s="106">
        <f t="shared" si="78"/>
        <v>60326.259</v>
      </c>
      <c r="HR9" s="92">
        <v>45139</v>
      </c>
      <c r="HS9" s="93">
        <v>65670.759</v>
      </c>
      <c r="HT9" s="93">
        <f t="shared" si="79"/>
        <v>61</v>
      </c>
      <c r="HU9" s="63" t="s">
        <v>65</v>
      </c>
      <c r="HV9" s="106">
        <f t="shared" si="80"/>
        <v>5344.50000000001</v>
      </c>
      <c r="HW9" s="93">
        <f t="shared" si="81"/>
        <v>87.6147540983608</v>
      </c>
      <c r="HX9" s="115">
        <f t="shared" si="82"/>
        <v>5.84098360655739</v>
      </c>
      <c r="HY9" s="115">
        <f t="shared" si="83"/>
        <v>3.50459016393443</v>
      </c>
      <c r="HZ9" s="69">
        <f t="shared" si="84"/>
        <v>1497.04303636364</v>
      </c>
      <c r="IC9" s="92">
        <f t="shared" si="85"/>
        <v>45139</v>
      </c>
      <c r="ID9" s="106">
        <f t="shared" si="86"/>
        <v>65670.759</v>
      </c>
      <c r="IE9" s="92">
        <v>45200</v>
      </c>
      <c r="IF9" s="175">
        <v>70591.6</v>
      </c>
      <c r="IG9" s="93">
        <f t="shared" si="87"/>
        <v>61</v>
      </c>
      <c r="IH9" s="63" t="s">
        <v>65</v>
      </c>
      <c r="II9" s="106">
        <f t="shared" si="88"/>
        <v>4920.841</v>
      </c>
      <c r="IJ9" s="93">
        <f t="shared" si="38"/>
        <v>80.6695245901639</v>
      </c>
      <c r="IK9" s="115">
        <f t="shared" si="89"/>
        <v>5.37796830601093</v>
      </c>
      <c r="IL9" s="115">
        <f t="shared" si="90"/>
        <v>3.22678098360656</v>
      </c>
      <c r="IM9" s="69">
        <f t="shared" si="91"/>
        <v>1378.37229901818</v>
      </c>
      <c r="IP9" s="92">
        <f t="shared" si="92"/>
        <v>45200</v>
      </c>
      <c r="IQ9" s="106">
        <f t="shared" si="93"/>
        <v>70591.6</v>
      </c>
      <c r="IR9" s="92">
        <v>45261</v>
      </c>
      <c r="IS9" s="175">
        <v>76587.3</v>
      </c>
      <c r="IT9" s="93">
        <v>61</v>
      </c>
      <c r="IU9" s="63" t="s">
        <v>65</v>
      </c>
      <c r="IV9" s="106">
        <f t="shared" si="94"/>
        <v>5995.7</v>
      </c>
      <c r="IW9" s="93">
        <f t="shared" si="95"/>
        <v>98.2901639344262</v>
      </c>
      <c r="IX9" s="115">
        <f t="shared" si="96"/>
        <v>6.55267759562841</v>
      </c>
      <c r="IY9" s="115">
        <f t="shared" si="97"/>
        <v>3.93160655737705</v>
      </c>
      <c r="IZ9" s="69">
        <f t="shared" si="98"/>
        <v>1679.45007636364</v>
      </c>
      <c r="JC9" s="92">
        <f t="shared" si="99"/>
        <v>45261</v>
      </c>
      <c r="JD9" s="106">
        <f t="shared" si="39"/>
        <v>76587.3</v>
      </c>
      <c r="JE9" s="92">
        <v>45323</v>
      </c>
      <c r="JF9" s="175">
        <v>79178.49</v>
      </c>
      <c r="JG9" s="93">
        <f t="shared" si="100"/>
        <v>62</v>
      </c>
      <c r="JH9" s="63" t="s">
        <v>65</v>
      </c>
      <c r="JI9" s="151">
        <f t="shared" si="101"/>
        <v>2591.19</v>
      </c>
      <c r="JJ9" s="93">
        <f t="shared" si="102"/>
        <v>41.7933870967742</v>
      </c>
      <c r="JK9" s="115">
        <f t="shared" si="103"/>
        <v>2.78622580645162</v>
      </c>
      <c r="JL9" s="115">
        <f t="shared" si="104"/>
        <v>1.67173548387097</v>
      </c>
      <c r="JM9" s="69">
        <f t="shared" si="105"/>
        <v>725.815875272728</v>
      </c>
      <c r="JP9" s="92">
        <f t="shared" si="106"/>
        <v>45323</v>
      </c>
      <c r="JQ9" s="106">
        <f t="shared" si="107"/>
        <v>79178.49</v>
      </c>
      <c r="JR9" s="92">
        <v>45383</v>
      </c>
      <c r="JS9" s="93">
        <v>85323.377</v>
      </c>
      <c r="JT9" s="93">
        <f t="shared" si="108"/>
        <v>60</v>
      </c>
      <c r="JU9" s="63" t="s">
        <v>65</v>
      </c>
      <c r="JV9" s="106">
        <f t="shared" si="109"/>
        <v>6144.88699999999</v>
      </c>
      <c r="JW9" s="93">
        <f t="shared" si="110"/>
        <v>102.414783333333</v>
      </c>
      <c r="JX9" s="115">
        <f t="shared" si="111"/>
        <v>6.82765222222221</v>
      </c>
      <c r="JY9" s="115">
        <f t="shared" si="112"/>
        <v>4.09659133333333</v>
      </c>
      <c r="JZ9" s="69">
        <f t="shared" si="113"/>
        <v>1721.23871130909</v>
      </c>
    </row>
    <row r="10" spans="1:286">
      <c r="A10" t="str">
        <f>'SATEC Meter Schedule Template'!C10</f>
        <v>RMT-APL-01-MSB-UMS-01-75000029-DL1</v>
      </c>
      <c r="B10" t="str">
        <f>'SATEC Meter Schedule Template'!D10</f>
        <v>MTR-APL-01-MSB-UMS-01</v>
      </c>
      <c r="C10" t="str">
        <f>'SATEC Meter Schedule Template'!P10</f>
        <v>MSB</v>
      </c>
      <c r="D10" t="str">
        <f>'SATEC Meter Schedule Template'!Q10</f>
        <v>UMS</v>
      </c>
      <c r="E10" t="str">
        <f>'SATEC Meter Schedule Template'!R10</f>
        <v>01</v>
      </c>
      <c r="F10">
        <v>75000040</v>
      </c>
      <c r="G10" t="s">
        <v>78</v>
      </c>
      <c r="H10" s="87" t="s">
        <v>79</v>
      </c>
      <c r="I10" s="63">
        <v>75000040</v>
      </c>
      <c r="J10" s="26"/>
      <c r="K10" s="91"/>
      <c r="L10" s="61"/>
      <c r="M10" s="91"/>
      <c r="N10" s="91"/>
      <c r="O10" s="89"/>
      <c r="P10" s="61"/>
      <c r="Q10" s="61"/>
      <c r="R10" s="105">
        <v>44398</v>
      </c>
      <c r="S10" s="61">
        <v>0</v>
      </c>
      <c r="T10" s="92">
        <v>44470</v>
      </c>
      <c r="U10" s="106">
        <v>757.68</v>
      </c>
      <c r="V10" s="93">
        <f t="shared" si="0"/>
        <v>72</v>
      </c>
      <c r="W10" s="63" t="s">
        <v>65</v>
      </c>
      <c r="X10" s="106">
        <f t="shared" si="1"/>
        <v>757.68</v>
      </c>
      <c r="Y10" s="93">
        <f t="shared" si="2"/>
        <v>10.5233333333333</v>
      </c>
      <c r="Z10" s="115"/>
      <c r="AA10" s="115"/>
      <c r="AB10" s="69"/>
      <c r="AC10" s="93"/>
      <c r="AD10" s="92">
        <f t="shared" si="114"/>
        <v>44470</v>
      </c>
      <c r="AE10" s="106">
        <f t="shared" ref="AE10:AE47" si="119">U10</f>
        <v>757.68</v>
      </c>
      <c r="AF10" s="92">
        <v>44531.0000000231</v>
      </c>
      <c r="AG10" s="93">
        <v>1740.882</v>
      </c>
      <c r="AH10" s="93">
        <f t="shared" si="4"/>
        <v>61.0000000231012</v>
      </c>
      <c r="AI10" s="63" t="s">
        <v>65</v>
      </c>
      <c r="AJ10" s="106">
        <f t="shared" si="5"/>
        <v>983.202</v>
      </c>
      <c r="AK10" s="93">
        <f t="shared" si="6"/>
        <v>16.1180655676665</v>
      </c>
      <c r="AL10" s="115"/>
      <c r="AM10" s="115"/>
      <c r="AN10" s="69"/>
      <c r="BC10" s="92">
        <f t="shared" si="7"/>
        <v>44531.0000000231</v>
      </c>
      <c r="BD10" s="106">
        <f t="shared" si="8"/>
        <v>1740.882</v>
      </c>
      <c r="BE10" s="92">
        <v>44593</v>
      </c>
      <c r="BF10" s="93">
        <v>2421.164</v>
      </c>
      <c r="BG10" s="93">
        <f t="shared" si="9"/>
        <v>61.9999999768988</v>
      </c>
      <c r="BH10" s="63" t="s">
        <v>65</v>
      </c>
      <c r="BI10" s="106">
        <f t="shared" si="10"/>
        <v>680.282</v>
      </c>
      <c r="BJ10" s="93">
        <f t="shared" si="11"/>
        <v>10.9722903266689</v>
      </c>
      <c r="BK10" s="115"/>
      <c r="BL10" s="115"/>
      <c r="BM10" s="69"/>
      <c r="BT10" s="138"/>
      <c r="CJ10" s="92">
        <f t="shared" si="40"/>
        <v>44593</v>
      </c>
      <c r="CK10" s="106">
        <f t="shared" si="41"/>
        <v>2421.164</v>
      </c>
      <c r="CL10" s="146">
        <v>44593</v>
      </c>
      <c r="CM10" s="106"/>
      <c r="CN10" s="106"/>
      <c r="CO10" s="106"/>
      <c r="CP10" s="106"/>
      <c r="CQ10" s="106"/>
      <c r="CR10" s="106"/>
      <c r="CS10" s="106"/>
      <c r="CT10" s="92">
        <v>44652</v>
      </c>
      <c r="CU10" s="149">
        <v>3072.763</v>
      </c>
      <c r="CV10" s="93">
        <f t="shared" si="12"/>
        <v>59</v>
      </c>
      <c r="CW10" s="63" t="s">
        <v>65</v>
      </c>
      <c r="CX10" s="106">
        <f t="shared" si="42"/>
        <v>651.599</v>
      </c>
      <c r="CY10" s="93">
        <f t="shared" si="13"/>
        <v>11.0440508474576</v>
      </c>
      <c r="CZ10" s="115"/>
      <c r="DA10" s="115"/>
      <c r="DB10" s="69"/>
      <c r="DE10" s="92">
        <f t="shared" si="43"/>
        <v>44652</v>
      </c>
      <c r="DF10" s="106">
        <f t="shared" si="44"/>
        <v>3072.763</v>
      </c>
      <c r="DG10" s="106"/>
      <c r="DH10" s="106"/>
      <c r="DI10" s="106"/>
      <c r="DJ10" s="106"/>
      <c r="DK10" s="92">
        <v>44713</v>
      </c>
      <c r="DL10" s="149">
        <v>3645.627</v>
      </c>
      <c r="DM10" s="93">
        <f t="shared" si="14"/>
        <v>61</v>
      </c>
      <c r="DN10" s="63" t="s">
        <v>65</v>
      </c>
      <c r="DO10" s="106">
        <f t="shared" si="15"/>
        <v>572.864</v>
      </c>
      <c r="DP10" s="93">
        <f t="shared" si="16"/>
        <v>9.3912131147541</v>
      </c>
      <c r="DQ10" s="115"/>
      <c r="DR10" s="115"/>
      <c r="DS10" s="69"/>
      <c r="DV10" s="92">
        <f t="shared" si="45"/>
        <v>44713</v>
      </c>
      <c r="DW10" s="106">
        <f t="shared" si="46"/>
        <v>3645.627</v>
      </c>
      <c r="DX10" s="149"/>
      <c r="DY10" s="93"/>
      <c r="DZ10" s="63"/>
      <c r="EA10" s="106"/>
      <c r="EB10" s="92">
        <v>44774</v>
      </c>
      <c r="EC10" s="149" t="e">
        <f>#REF!</f>
        <v>#REF!</v>
      </c>
      <c r="ED10" s="93">
        <f t="shared" si="17"/>
        <v>61</v>
      </c>
      <c r="EE10" s="63" t="s">
        <v>65</v>
      </c>
      <c r="EF10" s="106" t="e">
        <f t="shared" si="18"/>
        <v>#REF!</v>
      </c>
      <c r="EG10" s="93" t="e">
        <f t="shared" si="19"/>
        <v>#REF!</v>
      </c>
      <c r="EH10" s="115"/>
      <c r="EI10" s="115"/>
      <c r="EJ10" s="69"/>
      <c r="EM10" s="92">
        <f t="shared" si="50"/>
        <v>44774</v>
      </c>
      <c r="EN10" s="106" t="e">
        <f t="shared" si="51"/>
        <v>#REF!</v>
      </c>
      <c r="EO10" s="149"/>
      <c r="EP10" s="93"/>
      <c r="EQ10" s="63"/>
      <c r="ER10" s="106"/>
      <c r="ES10" s="92">
        <v>44835</v>
      </c>
      <c r="ET10" s="149">
        <v>4867</v>
      </c>
      <c r="EU10" s="93">
        <f t="shared" si="20"/>
        <v>61</v>
      </c>
      <c r="EV10" s="63" t="s">
        <v>65</v>
      </c>
      <c r="EW10" s="106" t="e">
        <f t="shared" si="21"/>
        <v>#REF!</v>
      </c>
      <c r="EX10" s="93" t="e">
        <f t="shared" si="22"/>
        <v>#REF!</v>
      </c>
      <c r="EY10" s="115" t="e">
        <f t="shared" ref="EY10" si="120">EX10/15</f>
        <v>#REF!</v>
      </c>
      <c r="EZ10" s="115" t="e">
        <f t="shared" ref="EZ10" si="121">EX10/25</f>
        <v>#REF!</v>
      </c>
      <c r="FA10" s="69" t="e">
        <f t="shared" si="54"/>
        <v>#REF!</v>
      </c>
      <c r="FD10" s="92">
        <f t="shared" si="55"/>
        <v>44835</v>
      </c>
      <c r="FE10" s="106">
        <f t="shared" si="56"/>
        <v>4867</v>
      </c>
      <c r="FF10" s="149"/>
      <c r="FG10" s="93"/>
      <c r="FH10" s="63"/>
      <c r="FI10" s="106"/>
      <c r="FJ10" s="92">
        <v>44896</v>
      </c>
      <c r="FK10" s="149">
        <v>5974</v>
      </c>
      <c r="FL10" s="93">
        <f t="shared" si="26"/>
        <v>61</v>
      </c>
      <c r="FM10" s="63" t="s">
        <v>65</v>
      </c>
      <c r="FN10" s="106">
        <f t="shared" si="57"/>
        <v>1107</v>
      </c>
      <c r="FO10" s="93">
        <f t="shared" si="58"/>
        <v>18.1475409836066</v>
      </c>
      <c r="FP10" s="115">
        <f t="shared" ref="FP10" si="122">FO10/15</f>
        <v>1.20983606557377</v>
      </c>
      <c r="FQ10" s="115">
        <f t="shared" ref="FQ10" si="123">FO10/25</f>
        <v>0.725901639344262</v>
      </c>
      <c r="FR10" s="69">
        <f t="shared" si="29"/>
        <v>321.03</v>
      </c>
      <c r="FU10" s="92">
        <f t="shared" si="61"/>
        <v>44896</v>
      </c>
      <c r="FV10" s="106">
        <f t="shared" si="62"/>
        <v>5974</v>
      </c>
      <c r="FW10" s="149"/>
      <c r="FX10" s="93"/>
      <c r="FY10" s="63"/>
      <c r="FZ10" s="106"/>
      <c r="GA10" s="92">
        <v>44958</v>
      </c>
      <c r="GB10" s="93">
        <v>7183.829</v>
      </c>
      <c r="GC10" s="93">
        <f t="shared" si="30"/>
        <v>62</v>
      </c>
      <c r="GD10" s="63" t="s">
        <v>65</v>
      </c>
      <c r="GE10" s="106">
        <f t="shared" si="31"/>
        <v>1209.829</v>
      </c>
      <c r="GF10" s="93">
        <f t="shared" si="32"/>
        <v>19.5133709677419</v>
      </c>
      <c r="GG10" s="115"/>
      <c r="GH10" s="115"/>
      <c r="GI10" s="69"/>
      <c r="GL10" s="92">
        <f t="shared" si="66"/>
        <v>44958</v>
      </c>
      <c r="GM10" s="106">
        <f t="shared" si="67"/>
        <v>7183.829</v>
      </c>
      <c r="GN10" s="149"/>
      <c r="GO10" s="93"/>
      <c r="GP10" s="63"/>
      <c r="GQ10" s="106"/>
      <c r="GR10" s="92">
        <v>45017</v>
      </c>
      <c r="GS10" s="93">
        <v>8191.299</v>
      </c>
      <c r="GT10" s="93">
        <f t="shared" si="33"/>
        <v>59</v>
      </c>
      <c r="GU10" s="63" t="s">
        <v>65</v>
      </c>
      <c r="GV10" s="106">
        <f t="shared" si="34"/>
        <v>1007.47</v>
      </c>
      <c r="GW10" s="93">
        <f t="shared" si="35"/>
        <v>17.0757627118644</v>
      </c>
      <c r="GX10" s="115"/>
      <c r="GY10" s="115"/>
      <c r="GZ10" s="69"/>
      <c r="HC10" s="92">
        <f t="shared" si="71"/>
        <v>45017</v>
      </c>
      <c r="HD10" s="106">
        <f t="shared" si="72"/>
        <v>8191.299</v>
      </c>
      <c r="HE10" s="92">
        <v>45078</v>
      </c>
      <c r="HF10" s="93">
        <v>8878.956</v>
      </c>
      <c r="HG10" s="93">
        <v>59</v>
      </c>
      <c r="HH10" s="63" t="s">
        <v>65</v>
      </c>
      <c r="HI10" s="106">
        <f t="shared" si="73"/>
        <v>687.657</v>
      </c>
      <c r="HJ10" s="93">
        <f t="shared" si="36"/>
        <v>11.6552033898305</v>
      </c>
      <c r="HK10" s="115"/>
      <c r="HL10" s="115"/>
      <c r="HM10" s="69"/>
      <c r="HP10" s="92">
        <f t="shared" si="77"/>
        <v>45078</v>
      </c>
      <c r="HQ10" s="106">
        <f t="shared" si="78"/>
        <v>8878.956</v>
      </c>
      <c r="HR10" s="92">
        <v>45139</v>
      </c>
      <c r="HS10" s="93">
        <v>9316.961</v>
      </c>
      <c r="HT10" s="93">
        <f t="shared" si="79"/>
        <v>61</v>
      </c>
      <c r="HU10" s="63" t="s">
        <v>65</v>
      </c>
      <c r="HV10" s="106">
        <f t="shared" si="80"/>
        <v>438.004999999999</v>
      </c>
      <c r="HW10" s="93">
        <f t="shared" si="81"/>
        <v>7.18040983606556</v>
      </c>
      <c r="HX10" s="115"/>
      <c r="HY10" s="115"/>
      <c r="HZ10" s="69"/>
      <c r="IC10" s="92">
        <f t="shared" si="85"/>
        <v>45139</v>
      </c>
      <c r="ID10" s="106">
        <f t="shared" si="86"/>
        <v>9316.961</v>
      </c>
      <c r="IE10" s="92">
        <v>45200</v>
      </c>
      <c r="IF10" s="175">
        <v>10123.89</v>
      </c>
      <c r="IG10" s="93">
        <f t="shared" si="87"/>
        <v>61</v>
      </c>
      <c r="IH10" s="63" t="s">
        <v>65</v>
      </c>
      <c r="II10" s="106">
        <f t="shared" si="88"/>
        <v>806.929</v>
      </c>
      <c r="IJ10" s="93">
        <f t="shared" si="38"/>
        <v>13.2283442622951</v>
      </c>
      <c r="IK10" s="115"/>
      <c r="IL10" s="115"/>
      <c r="IM10" s="69"/>
      <c r="IP10" s="92">
        <f t="shared" si="92"/>
        <v>45200</v>
      </c>
      <c r="IQ10" s="106">
        <f t="shared" si="93"/>
        <v>10123.89</v>
      </c>
      <c r="IR10" s="92">
        <v>45261</v>
      </c>
      <c r="IS10" s="175">
        <v>10319.62</v>
      </c>
      <c r="IT10" s="93">
        <v>61</v>
      </c>
      <c r="IU10" s="63" t="s">
        <v>65</v>
      </c>
      <c r="IV10" s="106">
        <f t="shared" si="94"/>
        <v>195.730000000001</v>
      </c>
      <c r="IW10" s="93">
        <f t="shared" si="95"/>
        <v>3.20868852459019</v>
      </c>
      <c r="IX10" s="115"/>
      <c r="IY10" s="115"/>
      <c r="IZ10" s="69"/>
      <c r="JC10" s="92">
        <f t="shared" si="99"/>
        <v>45261</v>
      </c>
      <c r="JD10" s="106">
        <f t="shared" si="39"/>
        <v>10319.62</v>
      </c>
      <c r="JE10" s="92">
        <v>45323</v>
      </c>
      <c r="JF10" s="175">
        <v>13871.42</v>
      </c>
      <c r="JG10" s="93">
        <f t="shared" si="100"/>
        <v>62</v>
      </c>
      <c r="JH10" s="63" t="s">
        <v>65</v>
      </c>
      <c r="JI10" s="151">
        <f t="shared" si="101"/>
        <v>3551.8</v>
      </c>
      <c r="JJ10" s="93">
        <f t="shared" si="102"/>
        <v>57.2870967741935</v>
      </c>
      <c r="JK10" s="115"/>
      <c r="JL10" s="115"/>
      <c r="JM10" s="69"/>
      <c r="JP10" s="92">
        <f t="shared" si="106"/>
        <v>45323</v>
      </c>
      <c r="JQ10" s="106">
        <f t="shared" si="107"/>
        <v>13871.42</v>
      </c>
      <c r="JR10" s="92">
        <v>45383</v>
      </c>
      <c r="JS10" s="93">
        <v>25886.749</v>
      </c>
      <c r="JT10" s="93">
        <f t="shared" si="108"/>
        <v>60</v>
      </c>
      <c r="JU10" s="63" t="s">
        <v>65</v>
      </c>
      <c r="JV10" s="106">
        <f t="shared" si="109"/>
        <v>12015.329</v>
      </c>
      <c r="JW10" s="93">
        <f t="shared" si="110"/>
        <v>200.255483333333</v>
      </c>
      <c r="JX10" s="115">
        <f t="shared" ref="JX10" si="124">JW10/15</f>
        <v>13.3503655555556</v>
      </c>
      <c r="JY10" s="115">
        <f t="shared" ref="JY10" si="125">JW10/25</f>
        <v>8.01021933333333</v>
      </c>
      <c r="JZ10" s="69">
        <f t="shared" si="113"/>
        <v>3365.60288316364</v>
      </c>
    </row>
    <row r="11" spans="8:286">
      <c r="H11" s="87"/>
      <c r="I11" s="63"/>
      <c r="J11" s="26"/>
      <c r="K11" s="91"/>
      <c r="L11" s="61"/>
      <c r="M11" s="91"/>
      <c r="N11" s="91"/>
      <c r="O11" s="89"/>
      <c r="P11" s="61"/>
      <c r="Q11" s="61"/>
      <c r="R11" s="105"/>
      <c r="S11" s="61"/>
      <c r="T11" s="92"/>
      <c r="U11" s="106"/>
      <c r="V11" s="93"/>
      <c r="W11" s="63"/>
      <c r="X11" s="106"/>
      <c r="Y11" s="93"/>
      <c r="Z11" s="115"/>
      <c r="AA11" s="115"/>
      <c r="AB11" s="69"/>
      <c r="AC11" s="93"/>
      <c r="AD11" s="92"/>
      <c r="AE11" s="106"/>
      <c r="AF11" s="92"/>
      <c r="AG11" s="93"/>
      <c r="AH11" s="93"/>
      <c r="AI11" s="63"/>
      <c r="AJ11" s="106"/>
      <c r="AK11" s="93"/>
      <c r="AL11" s="115"/>
      <c r="AM11" s="115"/>
      <c r="AN11" s="69"/>
      <c r="BC11" s="92"/>
      <c r="BD11" s="106"/>
      <c r="BE11" s="92"/>
      <c r="BF11" s="93"/>
      <c r="BG11" s="93"/>
      <c r="BH11" s="63"/>
      <c r="BI11" s="106"/>
      <c r="BJ11" s="93"/>
      <c r="BK11" s="115"/>
      <c r="BL11" s="115"/>
      <c r="BM11" s="69"/>
      <c r="BT11" s="138"/>
      <c r="CJ11" s="92"/>
      <c r="CK11" s="106"/>
      <c r="CL11" s="146"/>
      <c r="CM11" s="106"/>
      <c r="CN11" s="106"/>
      <c r="CO11" s="106"/>
      <c r="CP11" s="106"/>
      <c r="CQ11" s="106"/>
      <c r="CR11" s="106"/>
      <c r="CS11" s="106"/>
      <c r="CT11" s="92"/>
      <c r="CU11" s="149"/>
      <c r="CV11" s="93"/>
      <c r="CW11" s="63"/>
      <c r="CX11" s="106"/>
      <c r="CY11" s="93"/>
      <c r="CZ11" s="115"/>
      <c r="DA11" s="115"/>
      <c r="DB11" s="69"/>
      <c r="DE11" s="92"/>
      <c r="DF11" s="106"/>
      <c r="DG11" s="106"/>
      <c r="DH11" s="106"/>
      <c r="DI11" s="106"/>
      <c r="DJ11" s="106"/>
      <c r="DK11" s="92"/>
      <c r="DL11" s="149"/>
      <c r="DM11" s="93"/>
      <c r="DN11" s="63"/>
      <c r="DO11" s="106"/>
      <c r="DP11" s="93"/>
      <c r="DQ11" s="115"/>
      <c r="DR11" s="115"/>
      <c r="DS11" s="69"/>
      <c r="DV11" s="92"/>
      <c r="DW11" s="106"/>
      <c r="DX11" s="149"/>
      <c r="DY11" s="93"/>
      <c r="DZ11" s="63"/>
      <c r="EA11" s="106"/>
      <c r="EB11" s="92"/>
      <c r="EC11" s="149"/>
      <c r="ED11" s="93"/>
      <c r="EE11" s="63"/>
      <c r="EF11" s="106"/>
      <c r="EG11" s="93"/>
      <c r="EH11" s="115"/>
      <c r="EI11" s="115"/>
      <c r="EJ11" s="69"/>
      <c r="EM11" s="92"/>
      <c r="EN11" s="106"/>
      <c r="EO11" s="149"/>
      <c r="EP11" s="93"/>
      <c r="EQ11" s="63"/>
      <c r="ER11" s="106"/>
      <c r="ES11" s="92"/>
      <c r="ET11" s="149"/>
      <c r="EU11" s="93"/>
      <c r="EV11" s="63"/>
      <c r="EW11" s="106"/>
      <c r="EX11" s="93"/>
      <c r="EY11" s="115"/>
      <c r="EZ11" s="115"/>
      <c r="FA11" s="69"/>
      <c r="FD11" s="92"/>
      <c r="FE11" s="106"/>
      <c r="FF11" s="149"/>
      <c r="FG11" s="93"/>
      <c r="FH11" s="63"/>
      <c r="FI11" s="106"/>
      <c r="FJ11" s="92"/>
      <c r="FK11" s="149"/>
      <c r="FL11" s="93"/>
      <c r="FM11" s="63"/>
      <c r="FN11" s="106"/>
      <c r="FO11" s="93"/>
      <c r="FP11" s="115"/>
      <c r="FQ11" s="115"/>
      <c r="FR11" s="69"/>
      <c r="FU11" s="92"/>
      <c r="FV11" s="106"/>
      <c r="FW11" s="149"/>
      <c r="FX11" s="93"/>
      <c r="FY11" s="63"/>
      <c r="FZ11" s="106"/>
      <c r="GA11" s="92"/>
      <c r="GB11" s="93"/>
      <c r="GC11" s="93"/>
      <c r="GD11" s="63"/>
      <c r="GE11" s="106"/>
      <c r="GF11" s="93"/>
      <c r="GG11" s="115"/>
      <c r="GH11" s="115"/>
      <c r="GI11" s="69"/>
      <c r="GL11" s="92"/>
      <c r="GM11" s="106"/>
      <c r="GN11" s="149"/>
      <c r="GO11" s="93"/>
      <c r="GP11" s="63"/>
      <c r="GQ11" s="106"/>
      <c r="GR11" s="92"/>
      <c r="GS11" s="93"/>
      <c r="GT11" s="93"/>
      <c r="GU11" s="63"/>
      <c r="GV11" s="106"/>
      <c r="GW11" s="93"/>
      <c r="GX11" s="115"/>
      <c r="GY11" s="115"/>
      <c r="GZ11" s="69"/>
      <c r="HC11" s="92"/>
      <c r="HD11" s="106"/>
      <c r="HE11" s="92"/>
      <c r="HF11" s="93"/>
      <c r="HG11" s="93"/>
      <c r="HH11" s="63"/>
      <c r="HI11" s="106"/>
      <c r="HJ11" s="93"/>
      <c r="HK11" s="115"/>
      <c r="HL11" s="115"/>
      <c r="HM11" s="69"/>
      <c r="HP11" s="92"/>
      <c r="HQ11" s="106"/>
      <c r="HR11" s="92"/>
      <c r="HS11" s="93"/>
      <c r="HT11" s="93"/>
      <c r="HU11" s="63"/>
      <c r="HV11" s="106"/>
      <c r="HW11" s="93"/>
      <c r="HX11" s="115"/>
      <c r="HY11" s="115"/>
      <c r="HZ11" s="69"/>
      <c r="IC11" s="92"/>
      <c r="ID11" s="106"/>
      <c r="IE11" s="92"/>
      <c r="IF11" s="175"/>
      <c r="IG11" s="93"/>
      <c r="IH11" s="63"/>
      <c r="II11" s="106"/>
      <c r="IJ11" s="93"/>
      <c r="IK11" s="115"/>
      <c r="IL11" s="115"/>
      <c r="IM11" s="69"/>
      <c r="IP11" s="92"/>
      <c r="IQ11" s="106"/>
      <c r="IR11" s="92"/>
      <c r="IS11" s="175"/>
      <c r="IT11" s="93"/>
      <c r="IU11" s="63"/>
      <c r="IV11" s="106">
        <f t="shared" si="94"/>
        <v>0</v>
      </c>
      <c r="IW11" s="93"/>
      <c r="IX11" s="115"/>
      <c r="IY11" s="115"/>
      <c r="IZ11" s="69"/>
      <c r="JC11" s="92">
        <f t="shared" si="99"/>
        <v>0</v>
      </c>
      <c r="JD11" s="106">
        <f t="shared" si="39"/>
        <v>0</v>
      </c>
      <c r="JE11" s="92"/>
      <c r="JF11" s="93"/>
      <c r="JG11" s="93">
        <f t="shared" si="100"/>
        <v>0</v>
      </c>
      <c r="JH11" s="63"/>
      <c r="JI11" s="106"/>
      <c r="JJ11" s="93"/>
      <c r="JK11" s="115"/>
      <c r="JL11" s="115"/>
      <c r="JM11" s="69"/>
      <c r="JP11" s="92">
        <f t="shared" ref="JP11:JP74" si="126">JE11</f>
        <v>0</v>
      </c>
      <c r="JQ11" s="106">
        <f t="shared" ref="JQ11:JQ74" si="127">JF11</f>
        <v>0</v>
      </c>
      <c r="JR11" s="92"/>
      <c r="JS11" s="93"/>
      <c r="JT11" s="93">
        <f t="shared" si="108"/>
        <v>0</v>
      </c>
      <c r="JU11" s="63"/>
      <c r="JV11" s="106">
        <f t="shared" si="109"/>
        <v>0</v>
      </c>
      <c r="JW11" s="93"/>
      <c r="JX11" s="115"/>
      <c r="JY11" s="115"/>
      <c r="JZ11" s="69"/>
    </row>
    <row r="12" spans="1:286">
      <c r="A12" t="str">
        <f>'SATEC Meter Schedule Template'!C12</f>
        <v>RMT-APL-01-MDB1-APR01-01-50002745-DL1</v>
      </c>
      <c r="B12" t="str">
        <f>'SATEC Meter Schedule Template'!D12</f>
        <v>MTR-APL-01-MDB1-APR01-01</v>
      </c>
      <c r="C12" t="str">
        <f>'SATEC Meter Schedule Template'!P12</f>
        <v>MDB1</v>
      </c>
      <c r="D12" t="str">
        <f>'SATEC Meter Schedule Template'!Q12</f>
        <v>APR01</v>
      </c>
      <c r="E12" t="str">
        <f>'SATEC Meter Schedule Template'!R12</f>
        <v>01</v>
      </c>
      <c r="F12">
        <f>'SATEC Meter Schedule Template'!S12</f>
        <v>50002745</v>
      </c>
      <c r="G12" t="str">
        <f>'SATEC Meter Schedule Template'!V12</f>
        <v>DL1</v>
      </c>
      <c r="H12" s="61" t="s">
        <v>80</v>
      </c>
      <c r="I12" s="63">
        <v>50002745</v>
      </c>
      <c r="J12" s="18" t="s">
        <v>81</v>
      </c>
      <c r="K12" s="92"/>
      <c r="L12" s="93"/>
      <c r="M12" s="92"/>
      <c r="N12" s="94"/>
      <c r="O12" s="95"/>
      <c r="P12" s="95"/>
      <c r="Q12" s="95"/>
      <c r="R12" s="105">
        <v>44398</v>
      </c>
      <c r="S12" s="63">
        <v>0</v>
      </c>
      <c r="T12" s="92">
        <v>44470</v>
      </c>
      <c r="U12" s="93">
        <v>624</v>
      </c>
      <c r="V12" s="93">
        <f t="shared" si="0"/>
        <v>72</v>
      </c>
      <c r="W12" s="63" t="s">
        <v>65</v>
      </c>
      <c r="X12" s="106">
        <f t="shared" si="1"/>
        <v>624</v>
      </c>
      <c r="Y12" s="93">
        <f t="shared" si="2"/>
        <v>8.66666666666667</v>
      </c>
      <c r="Z12" s="115">
        <f t="shared" ref="Z12:Z43" si="128">Y12/15</f>
        <v>0.577777777777778</v>
      </c>
      <c r="AA12" s="115">
        <f t="shared" ref="AA12:AA43" si="129">Y12/25</f>
        <v>0.346666666666667</v>
      </c>
      <c r="AB12" s="69">
        <f t="shared" ref="AB12:AB43" si="130">X12*0.29</f>
        <v>180.96</v>
      </c>
      <c r="AC12" s="93"/>
      <c r="AD12" s="92">
        <f t="shared" si="114"/>
        <v>44470</v>
      </c>
      <c r="AE12" s="106">
        <f t="shared" si="119"/>
        <v>624</v>
      </c>
      <c r="AF12" s="92">
        <v>44531.0000000231</v>
      </c>
      <c r="AG12" s="93">
        <v>1034</v>
      </c>
      <c r="AH12" s="93">
        <f t="shared" si="4"/>
        <v>61.0000000231012</v>
      </c>
      <c r="AI12" s="63" t="s">
        <v>65</v>
      </c>
      <c r="AJ12" s="106">
        <f t="shared" si="5"/>
        <v>410</v>
      </c>
      <c r="AK12" s="93">
        <f t="shared" si="6"/>
        <v>6.72131147286442</v>
      </c>
      <c r="AL12" s="115">
        <f t="shared" ref="AL12:AL43" si="131">AK12/15</f>
        <v>0.448087431524295</v>
      </c>
      <c r="AM12" s="115">
        <f t="shared" ref="AM12:AM43" si="132">AK12/25</f>
        <v>0.268852458914577</v>
      </c>
      <c r="AN12" s="69">
        <f t="shared" ref="AN12:AN43" si="133">AJ12*0.29</f>
        <v>118.9</v>
      </c>
      <c r="BC12" s="92">
        <f t="shared" si="7"/>
        <v>44531.0000000231</v>
      </c>
      <c r="BD12" s="106">
        <f t="shared" si="8"/>
        <v>1034</v>
      </c>
      <c r="BE12" s="92">
        <v>44593.8995138889</v>
      </c>
      <c r="BF12" s="93">
        <v>2054.517</v>
      </c>
      <c r="BG12" s="93">
        <f t="shared" si="9"/>
        <v>62.8995138657992</v>
      </c>
      <c r="BH12" s="63" t="s">
        <v>65</v>
      </c>
      <c r="BI12" s="106">
        <f t="shared" si="10"/>
        <v>1020.517</v>
      </c>
      <c r="BJ12" s="93">
        <f t="shared" si="11"/>
        <v>16.2245610065818</v>
      </c>
      <c r="BK12" s="115">
        <f t="shared" ref="BK12:BK43" si="134">BJ12/15</f>
        <v>1.08163740043879</v>
      </c>
      <c r="BL12" s="115">
        <f t="shared" ref="BL12:BL43" si="135">BJ12/25</f>
        <v>0.648982440263273</v>
      </c>
      <c r="BM12" s="69">
        <f t="shared" ref="BM12:BM43" si="136">BI12*0.29</f>
        <v>295.94993</v>
      </c>
      <c r="BT12" s="138">
        <v>44631</v>
      </c>
      <c r="BU12" s="142">
        <v>0.501388888888889</v>
      </c>
      <c r="CF12" t="s">
        <v>82</v>
      </c>
      <c r="CG12" s="145" t="s">
        <v>83</v>
      </c>
      <c r="CJ12" s="92">
        <f t="shared" si="40"/>
        <v>44593.8995138889</v>
      </c>
      <c r="CK12" s="106">
        <f t="shared" si="41"/>
        <v>2054.517</v>
      </c>
      <c r="CL12" s="146">
        <v>44593.8995138889</v>
      </c>
      <c r="CM12" s="106"/>
      <c r="CN12" s="106"/>
      <c r="CO12" s="106"/>
      <c r="CP12" s="106"/>
      <c r="CQ12" s="106"/>
      <c r="CR12" s="106"/>
      <c r="CS12" s="106"/>
      <c r="CT12" s="92">
        <v>44652</v>
      </c>
      <c r="CU12" s="150">
        <v>2807</v>
      </c>
      <c r="CV12" s="93">
        <f t="shared" si="12"/>
        <v>58.1004861110996</v>
      </c>
      <c r="CW12" s="63" t="s">
        <v>65</v>
      </c>
      <c r="CX12" s="106">
        <f>CU12-CK12</f>
        <v>752.483</v>
      </c>
      <c r="CY12" s="93">
        <f t="shared" si="13"/>
        <v>12.951406268118</v>
      </c>
      <c r="CZ12" s="115">
        <f t="shared" ref="CZ12:CZ27" si="137">CY12/15</f>
        <v>0.863427084541202</v>
      </c>
      <c r="DA12" s="115">
        <f t="shared" ref="DA12:DA27" si="138">CY12/25</f>
        <v>0.518056250724721</v>
      </c>
      <c r="DB12" s="69">
        <f t="shared" ref="DB12:DB27" si="139">CX12*0.29</f>
        <v>218.22007</v>
      </c>
      <c r="DE12" s="92">
        <f t="shared" si="43"/>
        <v>44652</v>
      </c>
      <c r="DF12" s="106">
        <f t="shared" si="44"/>
        <v>2807</v>
      </c>
      <c r="DG12" s="106"/>
      <c r="DH12" s="106"/>
      <c r="DI12" s="106"/>
      <c r="DJ12" s="106"/>
      <c r="DK12" s="92">
        <v>44713</v>
      </c>
      <c r="DL12" s="149">
        <v>3288.34</v>
      </c>
      <c r="DM12" s="93">
        <f t="shared" si="14"/>
        <v>61</v>
      </c>
      <c r="DN12" s="63" t="s">
        <v>65</v>
      </c>
      <c r="DO12" s="106">
        <f t="shared" si="15"/>
        <v>481.34</v>
      </c>
      <c r="DP12" s="93">
        <f t="shared" si="16"/>
        <v>7.89081967213115</v>
      </c>
      <c r="DQ12" s="115">
        <f t="shared" ref="DQ12:DQ27" si="140">DP12/15</f>
        <v>0.526054644808743</v>
      </c>
      <c r="DR12" s="115">
        <f t="shared" ref="DR12:DR27" si="141">DP12/25</f>
        <v>0.315632786885246</v>
      </c>
      <c r="DS12" s="69">
        <f t="shared" ref="DS12:DS27" si="142">DO12*0.29</f>
        <v>139.5886</v>
      </c>
      <c r="DV12" s="92">
        <f t="shared" si="45"/>
        <v>44713</v>
      </c>
      <c r="DW12" s="106">
        <f t="shared" si="46"/>
        <v>3288.34</v>
      </c>
      <c r="DX12" s="149"/>
      <c r="DY12" s="93"/>
      <c r="DZ12" s="63"/>
      <c r="EA12" s="106"/>
      <c r="EB12" s="92">
        <v>44774</v>
      </c>
      <c r="EC12" s="149">
        <v>4066</v>
      </c>
      <c r="ED12" s="93">
        <f t="shared" si="17"/>
        <v>61</v>
      </c>
      <c r="EE12" s="63" t="s">
        <v>65</v>
      </c>
      <c r="EF12" s="106">
        <f t="shared" si="18"/>
        <v>777.66</v>
      </c>
      <c r="EG12" s="93">
        <f t="shared" si="19"/>
        <v>12.7485245901639</v>
      </c>
      <c r="EH12" s="115">
        <f t="shared" ref="EH12:EH27" si="143">EG12/15</f>
        <v>0.849901639344262</v>
      </c>
      <c r="EI12" s="115">
        <f t="shared" ref="EI12:EI27" si="144">EG12/25</f>
        <v>0.509940983606557</v>
      </c>
      <c r="EJ12" s="69">
        <f t="shared" ref="EJ12:EJ27" si="145">EF12*0.29</f>
        <v>225.5214</v>
      </c>
      <c r="EM12" s="92">
        <f t="shared" si="50"/>
        <v>44774</v>
      </c>
      <c r="EN12" s="106">
        <f t="shared" si="51"/>
        <v>4066</v>
      </c>
      <c r="EO12" s="149"/>
      <c r="EP12" s="93"/>
      <c r="EQ12" s="63"/>
      <c r="ER12" s="106"/>
      <c r="ES12" s="92">
        <v>44835</v>
      </c>
      <c r="ET12" s="149">
        <v>4769</v>
      </c>
      <c r="EU12" s="93">
        <f t="shared" si="20"/>
        <v>61</v>
      </c>
      <c r="EV12" s="63" t="s">
        <v>65</v>
      </c>
      <c r="EW12" s="106">
        <f t="shared" ref="EW12:EW71" si="146">ET12-EN12</f>
        <v>703</v>
      </c>
      <c r="EX12" s="93">
        <f t="shared" si="22"/>
        <v>11.5245901639344</v>
      </c>
      <c r="EY12" s="115">
        <f t="shared" ref="EY12:EY27" si="147">EX12/15</f>
        <v>0.768306010928962</v>
      </c>
      <c r="EZ12" s="115">
        <f t="shared" ref="EZ12:EZ27" si="148">EX12/25</f>
        <v>0.460983606557377</v>
      </c>
      <c r="FA12" s="69">
        <f t="shared" ref="FA12:FA27" si="149">EW12*0.29</f>
        <v>203.87</v>
      </c>
      <c r="FD12" s="92">
        <f t="shared" si="55"/>
        <v>44835</v>
      </c>
      <c r="FE12" s="106">
        <f t="shared" si="56"/>
        <v>4769</v>
      </c>
      <c r="FF12" s="149"/>
      <c r="FG12" s="93"/>
      <c r="FH12" s="63"/>
      <c r="FI12" s="106"/>
      <c r="FJ12" s="92">
        <v>44896</v>
      </c>
      <c r="FK12" s="149">
        <v>5579</v>
      </c>
      <c r="FL12" s="93">
        <f t="shared" si="26"/>
        <v>61</v>
      </c>
      <c r="FM12" s="63" t="s">
        <v>65</v>
      </c>
      <c r="FN12" s="106">
        <f t="shared" ref="FN12:FN75" si="150">FK12-FE12</f>
        <v>810</v>
      </c>
      <c r="FO12" s="93">
        <f t="shared" si="58"/>
        <v>13.2786885245902</v>
      </c>
      <c r="FP12" s="115">
        <f t="shared" ref="FP12:FP27" si="151">FO12/15</f>
        <v>0.885245901639344</v>
      </c>
      <c r="FQ12" s="115">
        <f t="shared" ref="FQ12:FQ27" si="152">FO12/25</f>
        <v>0.531147540983607</v>
      </c>
      <c r="FR12" s="69">
        <f t="shared" ref="FR12:FR27" si="153">FN12*0.29</f>
        <v>234.9</v>
      </c>
      <c r="FU12" s="92">
        <f t="shared" si="61"/>
        <v>44896</v>
      </c>
      <c r="FV12" s="106">
        <f t="shared" si="62"/>
        <v>5579</v>
      </c>
      <c r="FW12" s="149"/>
      <c r="FX12" s="93"/>
      <c r="FY12" s="63"/>
      <c r="FZ12" s="106"/>
      <c r="GA12" s="92">
        <v>44958</v>
      </c>
      <c r="GB12" s="93">
        <v>6509.241</v>
      </c>
      <c r="GC12" s="93">
        <f t="shared" si="30"/>
        <v>62</v>
      </c>
      <c r="GD12" s="63" t="s">
        <v>65</v>
      </c>
      <c r="GE12" s="106">
        <f t="shared" ref="GE12:GE24" si="154">GB12-FV12</f>
        <v>930.241</v>
      </c>
      <c r="GF12" s="93">
        <f t="shared" si="32"/>
        <v>15.0038870967742</v>
      </c>
      <c r="GG12" s="115">
        <f t="shared" ref="GG12:GG27" si="155">GF12/15</f>
        <v>1.00025913978495</v>
      </c>
      <c r="GH12" s="115">
        <f t="shared" ref="GH12:GH27" si="156">GF12/25</f>
        <v>0.600155483870968</v>
      </c>
      <c r="GI12" s="69">
        <f t="shared" ref="GI12:GI27" si="157">GE12*0.29</f>
        <v>269.76989</v>
      </c>
      <c r="GL12" s="92">
        <f t="shared" si="66"/>
        <v>44958</v>
      </c>
      <c r="GM12" s="106">
        <f t="shared" si="67"/>
        <v>6509.241</v>
      </c>
      <c r="GN12" s="149"/>
      <c r="GO12" s="93"/>
      <c r="GP12" s="63"/>
      <c r="GQ12" s="106"/>
      <c r="GR12" s="92">
        <v>45017</v>
      </c>
      <c r="GS12" s="93">
        <v>7145.607</v>
      </c>
      <c r="GT12" s="93">
        <f t="shared" si="33"/>
        <v>59</v>
      </c>
      <c r="GU12" s="63" t="s">
        <v>65</v>
      </c>
      <c r="GV12" s="106">
        <f t="shared" si="34"/>
        <v>636.366</v>
      </c>
      <c r="GW12" s="93">
        <f t="shared" si="35"/>
        <v>10.7858644067797</v>
      </c>
      <c r="GX12" s="115">
        <f t="shared" ref="GX12:GX27" si="158">GW12/15</f>
        <v>0.719057627118644</v>
      </c>
      <c r="GY12" s="115">
        <f t="shared" ref="GY12:GY27" si="159">GW12/25</f>
        <v>0.431434576271186</v>
      </c>
      <c r="GZ12" s="69">
        <f t="shared" ref="GZ12:GZ27" si="160">GV12*0.29</f>
        <v>184.54614</v>
      </c>
      <c r="HC12" s="92">
        <f t="shared" si="71"/>
        <v>45017</v>
      </c>
      <c r="HD12" s="106">
        <f t="shared" si="72"/>
        <v>7145.607</v>
      </c>
      <c r="HE12" s="92">
        <v>45078</v>
      </c>
      <c r="HF12" s="93">
        <v>7852.166</v>
      </c>
      <c r="HG12" s="93">
        <v>59</v>
      </c>
      <c r="HH12" s="63" t="s">
        <v>65</v>
      </c>
      <c r="HI12" s="106">
        <f t="shared" si="73"/>
        <v>706.559</v>
      </c>
      <c r="HJ12" s="93">
        <f t="shared" si="36"/>
        <v>11.9755762711864</v>
      </c>
      <c r="HK12" s="115">
        <f>HJ12/15</f>
        <v>0.79837175141243</v>
      </c>
      <c r="HL12" s="115">
        <f t="shared" ref="HL12:HL27" si="161">HJ12/25</f>
        <v>0.479023050847458</v>
      </c>
      <c r="HM12" s="69">
        <f t="shared" ref="HM12:HM27" si="162">HI12*0.29</f>
        <v>204.90211</v>
      </c>
      <c r="HP12" s="92">
        <f t="shared" si="77"/>
        <v>45078</v>
      </c>
      <c r="HQ12" s="106">
        <f t="shared" si="78"/>
        <v>7852.166</v>
      </c>
      <c r="HR12" s="92">
        <v>45139</v>
      </c>
      <c r="HS12" s="93">
        <v>9089.1</v>
      </c>
      <c r="HT12" s="93">
        <f t="shared" si="79"/>
        <v>61</v>
      </c>
      <c r="HU12" s="63" t="s">
        <v>65</v>
      </c>
      <c r="HV12" s="106">
        <f t="shared" si="80"/>
        <v>1236.934</v>
      </c>
      <c r="HW12" s="93">
        <f t="shared" si="81"/>
        <v>20.2776065573771</v>
      </c>
      <c r="HX12" s="115">
        <f>HW12/15</f>
        <v>1.35184043715847</v>
      </c>
      <c r="HY12" s="115">
        <f t="shared" ref="HY12:HY27" si="163">HW12/25</f>
        <v>0.811104262295082</v>
      </c>
      <c r="HZ12" s="69">
        <f>HV12*HZ$1</f>
        <v>346.476458254546</v>
      </c>
      <c r="IC12" s="92">
        <f t="shared" si="85"/>
        <v>45139</v>
      </c>
      <c r="ID12" s="106">
        <f t="shared" si="86"/>
        <v>9089.1</v>
      </c>
      <c r="IE12" s="92">
        <v>45200</v>
      </c>
      <c r="IF12" s="175">
        <v>9682.79</v>
      </c>
      <c r="IG12" s="93">
        <f t="shared" si="87"/>
        <v>61</v>
      </c>
      <c r="IH12" s="63" t="s">
        <v>65</v>
      </c>
      <c r="II12" s="106">
        <f t="shared" si="88"/>
        <v>593.690000000001</v>
      </c>
      <c r="IJ12" s="93">
        <f t="shared" si="38"/>
        <v>9.73262295081968</v>
      </c>
      <c r="IK12" s="115">
        <f>IJ12/15</f>
        <v>0.648841530054645</v>
      </c>
      <c r="IL12" s="115">
        <f t="shared" ref="IL12:IL27" si="164">IJ12/25</f>
        <v>0.389304918032787</v>
      </c>
      <c r="IM12" s="69">
        <f>II12*IM$1</f>
        <v>166.297966181818</v>
      </c>
      <c r="IP12" s="92">
        <f t="shared" si="92"/>
        <v>45200</v>
      </c>
      <c r="IQ12" s="164">
        <f>IF12</f>
        <v>9682.79</v>
      </c>
      <c r="IR12" s="92">
        <v>45261</v>
      </c>
      <c r="IS12" s="175">
        <v>10630.784</v>
      </c>
      <c r="IT12" s="93">
        <v>61</v>
      </c>
      <c r="IU12" s="63" t="s">
        <v>65</v>
      </c>
      <c r="IV12" s="106">
        <f t="shared" si="94"/>
        <v>947.993999999999</v>
      </c>
      <c r="IW12" s="93">
        <f>IV12/IT12</f>
        <v>15.5408852459016</v>
      </c>
      <c r="IX12" s="115">
        <f>IW12/15</f>
        <v>1.03605901639344</v>
      </c>
      <c r="IY12" s="115">
        <f t="shared" ref="IY12:IY75" si="165">IW12/25</f>
        <v>0.621635409836065</v>
      </c>
      <c r="IZ12" s="69">
        <f t="shared" ref="IZ12:IZ75" si="166">IV12*IZ$1</f>
        <v>265.541737527272</v>
      </c>
      <c r="JC12" s="92">
        <f t="shared" si="99"/>
        <v>45261</v>
      </c>
      <c r="JD12" s="106">
        <f t="shared" si="39"/>
        <v>10630.784</v>
      </c>
      <c r="JE12" s="92">
        <v>45323</v>
      </c>
      <c r="JF12" s="95">
        <v>11699.055</v>
      </c>
      <c r="JG12" s="93">
        <f t="shared" si="100"/>
        <v>62</v>
      </c>
      <c r="JH12" s="63" t="s">
        <v>65</v>
      </c>
      <c r="JI12" s="106">
        <f>JF12-JD12</f>
        <v>1068.271</v>
      </c>
      <c r="JJ12" s="93">
        <f>JI12/JG12</f>
        <v>17.2301774193548</v>
      </c>
      <c r="JK12" s="115">
        <f>JJ12/15</f>
        <v>1.14867849462366</v>
      </c>
      <c r="JL12" s="115">
        <f t="shared" ref="JL12:JL75" si="167">JJ12/25</f>
        <v>0.689207096774194</v>
      </c>
      <c r="JM12" s="69">
        <f t="shared" ref="JM12:JM75" si="168">JI12*JM$1</f>
        <v>299.232418654546</v>
      </c>
      <c r="JP12" s="92">
        <f t="shared" si="126"/>
        <v>45323</v>
      </c>
      <c r="JQ12" s="106">
        <f t="shared" si="127"/>
        <v>11699.055</v>
      </c>
      <c r="JR12" s="92">
        <v>45383</v>
      </c>
      <c r="JS12" s="93">
        <v>13009.761</v>
      </c>
      <c r="JT12" s="93">
        <f t="shared" si="108"/>
        <v>60</v>
      </c>
      <c r="JU12" s="63" t="s">
        <v>65</v>
      </c>
      <c r="JV12" s="106">
        <f t="shared" si="109"/>
        <v>1310.706</v>
      </c>
      <c r="JW12" s="93">
        <f>JV12/JT12</f>
        <v>21.8451</v>
      </c>
      <c r="JX12" s="115">
        <f>JW12/15</f>
        <v>1.45634</v>
      </c>
      <c r="JY12" s="115">
        <f t="shared" ref="JY12:JY75" si="169">JW12/25</f>
        <v>0.873804</v>
      </c>
      <c r="JZ12" s="69">
        <f t="shared" ref="JZ12:JZ75" si="170">JV12*JZ$1</f>
        <v>367.140666109091</v>
      </c>
    </row>
    <row r="13" spans="1:286">
      <c r="A13" t="str">
        <f>'SATEC Meter Schedule Template'!C13</f>
        <v>RMT-APL-01-MDB1-APR02-01-50002745-DL2</v>
      </c>
      <c r="B13" t="str">
        <f>'SATEC Meter Schedule Template'!D13</f>
        <v>MTR-APL-01-MDB1-APR02-01</v>
      </c>
      <c r="C13" t="str">
        <f>'SATEC Meter Schedule Template'!P13</f>
        <v>MDB1</v>
      </c>
      <c r="D13" t="str">
        <f>'SATEC Meter Schedule Template'!Q13</f>
        <v>APR02</v>
      </c>
      <c r="E13" t="str">
        <f>'SATEC Meter Schedule Template'!R13</f>
        <v>01</v>
      </c>
      <c r="F13">
        <f>'SATEC Meter Schedule Template'!S13</f>
        <v>50002745</v>
      </c>
      <c r="G13" t="str">
        <f>'SATEC Meter Schedule Template'!V13</f>
        <v>DL2</v>
      </c>
      <c r="H13" s="61" t="s">
        <v>84</v>
      </c>
      <c r="I13" s="63">
        <v>50002745</v>
      </c>
      <c r="J13" s="18" t="s">
        <v>85</v>
      </c>
      <c r="K13" s="92"/>
      <c r="L13" s="93"/>
      <c r="M13" s="92"/>
      <c r="N13" s="94"/>
      <c r="O13" s="95"/>
      <c r="P13" s="95"/>
      <c r="Q13" s="95"/>
      <c r="R13" s="105">
        <v>44398</v>
      </c>
      <c r="S13" s="63">
        <v>0</v>
      </c>
      <c r="T13" s="92">
        <v>44470</v>
      </c>
      <c r="U13" s="93">
        <v>625</v>
      </c>
      <c r="V13" s="93">
        <f t="shared" si="0"/>
        <v>72</v>
      </c>
      <c r="W13" s="63" t="s">
        <v>65</v>
      </c>
      <c r="X13" s="106">
        <f t="shared" si="1"/>
        <v>625</v>
      </c>
      <c r="Y13" s="93">
        <f t="shared" si="2"/>
        <v>8.68055555555556</v>
      </c>
      <c r="Z13" s="115">
        <f t="shared" si="128"/>
        <v>0.578703703703704</v>
      </c>
      <c r="AA13" s="115">
        <f t="shared" si="129"/>
        <v>0.347222222222222</v>
      </c>
      <c r="AB13" s="69">
        <f t="shared" si="130"/>
        <v>181.25</v>
      </c>
      <c r="AC13" s="93"/>
      <c r="AD13" s="92">
        <f t="shared" si="114"/>
        <v>44470</v>
      </c>
      <c r="AE13" s="106">
        <f t="shared" si="119"/>
        <v>625</v>
      </c>
      <c r="AF13" s="92">
        <v>44531.0000000231</v>
      </c>
      <c r="AG13" s="95">
        <v>1183.504</v>
      </c>
      <c r="AH13" s="93">
        <f t="shared" si="4"/>
        <v>61.0000000231012</v>
      </c>
      <c r="AI13" s="63" t="s">
        <v>65</v>
      </c>
      <c r="AJ13" s="106">
        <f t="shared" si="5"/>
        <v>558.504</v>
      </c>
      <c r="AK13" s="93">
        <f t="shared" si="6"/>
        <v>9.15580327522115</v>
      </c>
      <c r="AL13" s="115">
        <f t="shared" si="131"/>
        <v>0.610386885014743</v>
      </c>
      <c r="AM13" s="115">
        <f t="shared" si="132"/>
        <v>0.366232131008846</v>
      </c>
      <c r="AN13" s="69">
        <f t="shared" si="133"/>
        <v>161.96616</v>
      </c>
      <c r="BC13" s="92">
        <f t="shared" si="7"/>
        <v>44531.0000000231</v>
      </c>
      <c r="BD13" s="106">
        <f t="shared" si="8"/>
        <v>1183.504</v>
      </c>
      <c r="BE13" s="92">
        <v>44593.8995138889</v>
      </c>
      <c r="BF13" s="95">
        <v>1583.063</v>
      </c>
      <c r="BG13" s="93">
        <f t="shared" si="9"/>
        <v>62.8995138657992</v>
      </c>
      <c r="BH13" s="63" t="s">
        <v>65</v>
      </c>
      <c r="BI13" s="106">
        <f t="shared" si="10"/>
        <v>399.559</v>
      </c>
      <c r="BJ13" s="93">
        <f t="shared" si="11"/>
        <v>6.35233844338589</v>
      </c>
      <c r="BK13" s="115">
        <f t="shared" si="134"/>
        <v>0.423489229559059</v>
      </c>
      <c r="BL13" s="115">
        <f t="shared" si="135"/>
        <v>0.254093537735436</v>
      </c>
      <c r="BM13" s="69">
        <f t="shared" si="136"/>
        <v>115.87211</v>
      </c>
      <c r="BT13" s="138">
        <v>44631</v>
      </c>
      <c r="BU13" s="142">
        <v>0.501388888888889</v>
      </c>
      <c r="CF13" t="s">
        <v>82</v>
      </c>
      <c r="CG13" s="145" t="s">
        <v>83</v>
      </c>
      <c r="CJ13" s="92">
        <f t="shared" si="40"/>
        <v>44593.8995138889</v>
      </c>
      <c r="CK13" s="106">
        <f t="shared" si="41"/>
        <v>1583.063</v>
      </c>
      <c r="CL13" s="146">
        <v>44593.8995138889</v>
      </c>
      <c r="CM13" s="106"/>
      <c r="CN13" s="106"/>
      <c r="CO13" s="106"/>
      <c r="CP13" s="106"/>
      <c r="CQ13" s="106"/>
      <c r="CR13" s="106"/>
      <c r="CS13" s="106"/>
      <c r="CT13" s="92">
        <v>44652</v>
      </c>
      <c r="CU13" s="149">
        <v>1959</v>
      </c>
      <c r="CV13" s="93">
        <f t="shared" si="12"/>
        <v>58.1004861110996</v>
      </c>
      <c r="CW13" s="63" t="s">
        <v>65</v>
      </c>
      <c r="CX13" s="106">
        <f t="shared" si="42"/>
        <v>375.937</v>
      </c>
      <c r="CY13" s="93">
        <f t="shared" si="13"/>
        <v>6.47046221405332</v>
      </c>
      <c r="CZ13" s="115">
        <f t="shared" si="137"/>
        <v>0.431364147603555</v>
      </c>
      <c r="DA13" s="115">
        <f t="shared" si="138"/>
        <v>0.258818488562133</v>
      </c>
      <c r="DB13" s="69">
        <f t="shared" si="139"/>
        <v>109.02173</v>
      </c>
      <c r="DE13" s="92">
        <f t="shared" si="43"/>
        <v>44652</v>
      </c>
      <c r="DF13" s="106">
        <f t="shared" si="44"/>
        <v>1959</v>
      </c>
      <c r="DG13" s="106"/>
      <c r="DH13" s="106"/>
      <c r="DI13" s="106"/>
      <c r="DJ13" s="106"/>
      <c r="DK13" s="92">
        <v>44713</v>
      </c>
      <c r="DL13" s="149">
        <v>2478.795</v>
      </c>
      <c r="DM13" s="93">
        <f t="shared" si="14"/>
        <v>61</v>
      </c>
      <c r="DN13" s="63" t="s">
        <v>65</v>
      </c>
      <c r="DO13" s="106">
        <f t="shared" si="15"/>
        <v>519.795</v>
      </c>
      <c r="DP13" s="93">
        <f t="shared" si="16"/>
        <v>8.52122950819672</v>
      </c>
      <c r="DQ13" s="115">
        <f t="shared" si="140"/>
        <v>0.568081967213115</v>
      </c>
      <c r="DR13" s="115">
        <f t="shared" si="141"/>
        <v>0.340849180327869</v>
      </c>
      <c r="DS13" s="69">
        <f t="shared" si="142"/>
        <v>150.74055</v>
      </c>
      <c r="DV13" s="92">
        <f t="shared" si="45"/>
        <v>44713</v>
      </c>
      <c r="DW13" s="106">
        <f t="shared" si="46"/>
        <v>2478.795</v>
      </c>
      <c r="DX13" s="149"/>
      <c r="DY13" s="93"/>
      <c r="DZ13" s="63"/>
      <c r="EA13" s="106"/>
      <c r="EB13" s="92">
        <v>44774</v>
      </c>
      <c r="EC13" s="149">
        <v>3176</v>
      </c>
      <c r="ED13" s="93">
        <f t="shared" si="17"/>
        <v>61</v>
      </c>
      <c r="EE13" s="63" t="s">
        <v>65</v>
      </c>
      <c r="EF13" s="106">
        <f t="shared" si="18"/>
        <v>697.205</v>
      </c>
      <c r="EG13" s="93">
        <f t="shared" si="19"/>
        <v>11.4295901639344</v>
      </c>
      <c r="EH13" s="115">
        <f t="shared" si="143"/>
        <v>0.761972677595628</v>
      </c>
      <c r="EI13" s="115">
        <f t="shared" si="144"/>
        <v>0.457183606557377</v>
      </c>
      <c r="EJ13" s="69">
        <f t="shared" si="145"/>
        <v>202.18945</v>
      </c>
      <c r="EM13" s="92">
        <f t="shared" si="50"/>
        <v>44774</v>
      </c>
      <c r="EN13" s="106">
        <f t="shared" si="51"/>
        <v>3176</v>
      </c>
      <c r="EO13" s="149"/>
      <c r="EP13" s="93"/>
      <c r="EQ13" s="63"/>
      <c r="ER13" s="106"/>
      <c r="ES13" s="92">
        <v>44835</v>
      </c>
      <c r="ET13" s="149">
        <v>3844</v>
      </c>
      <c r="EU13" s="93">
        <f t="shared" si="20"/>
        <v>61</v>
      </c>
      <c r="EV13" s="63" t="s">
        <v>65</v>
      </c>
      <c r="EW13" s="106">
        <f t="shared" si="146"/>
        <v>668</v>
      </c>
      <c r="EX13" s="93">
        <f t="shared" si="22"/>
        <v>10.9508196721311</v>
      </c>
      <c r="EY13" s="115">
        <f t="shared" si="147"/>
        <v>0.730054644808743</v>
      </c>
      <c r="EZ13" s="115">
        <f t="shared" si="148"/>
        <v>0.438032786885246</v>
      </c>
      <c r="FA13" s="69">
        <f t="shared" si="149"/>
        <v>193.72</v>
      </c>
      <c r="FD13" s="92">
        <f t="shared" si="55"/>
        <v>44835</v>
      </c>
      <c r="FE13" s="106">
        <f t="shared" si="56"/>
        <v>3844</v>
      </c>
      <c r="FF13" s="149"/>
      <c r="FG13" s="93"/>
      <c r="FH13" s="63"/>
      <c r="FI13" s="106"/>
      <c r="FJ13" s="92">
        <v>44896</v>
      </c>
      <c r="FK13" s="149">
        <v>4417</v>
      </c>
      <c r="FL13" s="93">
        <f t="shared" si="26"/>
        <v>61</v>
      </c>
      <c r="FM13" s="63" t="s">
        <v>65</v>
      </c>
      <c r="FN13" s="106">
        <f t="shared" si="150"/>
        <v>573</v>
      </c>
      <c r="FO13" s="93">
        <f t="shared" si="58"/>
        <v>9.39344262295082</v>
      </c>
      <c r="FP13" s="115">
        <f t="shared" si="151"/>
        <v>0.626229508196721</v>
      </c>
      <c r="FQ13" s="115">
        <f t="shared" si="152"/>
        <v>0.375737704918033</v>
      </c>
      <c r="FR13" s="69">
        <f t="shared" si="153"/>
        <v>166.17</v>
      </c>
      <c r="FU13" s="92">
        <f t="shared" si="61"/>
        <v>44896</v>
      </c>
      <c r="FV13" s="106">
        <f t="shared" si="62"/>
        <v>4417</v>
      </c>
      <c r="FW13" s="149"/>
      <c r="FX13" s="93"/>
      <c r="FY13" s="63"/>
      <c r="FZ13" s="106"/>
      <c r="GA13" s="92">
        <v>44958</v>
      </c>
      <c r="GB13" s="93">
        <v>4849.43</v>
      </c>
      <c r="GC13" s="93">
        <f t="shared" si="30"/>
        <v>62</v>
      </c>
      <c r="GD13" s="63" t="s">
        <v>65</v>
      </c>
      <c r="GE13" s="106">
        <f t="shared" si="154"/>
        <v>432.43</v>
      </c>
      <c r="GF13" s="93">
        <f t="shared" si="32"/>
        <v>6.97467741935484</v>
      </c>
      <c r="GG13" s="115">
        <f t="shared" si="155"/>
        <v>0.464978494623656</v>
      </c>
      <c r="GH13" s="115">
        <f t="shared" si="156"/>
        <v>0.278987096774194</v>
      </c>
      <c r="GI13" s="69">
        <f t="shared" si="157"/>
        <v>125.4047</v>
      </c>
      <c r="GL13" s="92">
        <f t="shared" si="66"/>
        <v>44958</v>
      </c>
      <c r="GM13" s="106">
        <f t="shared" si="67"/>
        <v>4849.43</v>
      </c>
      <c r="GN13" s="149"/>
      <c r="GO13" s="93"/>
      <c r="GP13" s="63"/>
      <c r="GQ13" s="106"/>
      <c r="GR13" s="92">
        <v>45017</v>
      </c>
      <c r="GS13" s="93">
        <v>5250.088</v>
      </c>
      <c r="GT13" s="93">
        <f t="shared" si="33"/>
        <v>59</v>
      </c>
      <c r="GU13" s="63" t="s">
        <v>65</v>
      </c>
      <c r="GV13" s="106">
        <f t="shared" si="34"/>
        <v>400.657999999999</v>
      </c>
      <c r="GW13" s="93">
        <f t="shared" si="35"/>
        <v>6.79081355932202</v>
      </c>
      <c r="GX13" s="115">
        <f t="shared" si="158"/>
        <v>0.452720903954802</v>
      </c>
      <c r="GY13" s="115">
        <f t="shared" si="159"/>
        <v>0.271632542372881</v>
      </c>
      <c r="GZ13" s="69">
        <f t="shared" si="160"/>
        <v>116.19082</v>
      </c>
      <c r="HC13" s="92">
        <f t="shared" si="71"/>
        <v>45017</v>
      </c>
      <c r="HD13" s="106">
        <f t="shared" si="72"/>
        <v>5250.088</v>
      </c>
      <c r="HE13" s="92">
        <v>45078</v>
      </c>
      <c r="HF13" s="93">
        <v>5837.164</v>
      </c>
      <c r="HG13" s="93">
        <v>59</v>
      </c>
      <c r="HH13" s="63" t="s">
        <v>65</v>
      </c>
      <c r="HI13" s="106">
        <f t="shared" si="73"/>
        <v>587.076</v>
      </c>
      <c r="HJ13" s="93">
        <f t="shared" si="36"/>
        <v>9.9504406779661</v>
      </c>
      <c r="HK13" s="115">
        <f t="shared" ref="HK13:HK27" si="171">HJ13/15</f>
        <v>0.663362711864407</v>
      </c>
      <c r="HL13" s="115">
        <f t="shared" si="161"/>
        <v>0.398017627118644</v>
      </c>
      <c r="HM13" s="69">
        <f t="shared" si="162"/>
        <v>170.25204</v>
      </c>
      <c r="HP13" s="92">
        <f t="shared" si="77"/>
        <v>45078</v>
      </c>
      <c r="HQ13" s="106">
        <f t="shared" si="78"/>
        <v>5837.164</v>
      </c>
      <c r="HR13" s="92">
        <v>45139</v>
      </c>
      <c r="HS13" s="93">
        <v>6556.185</v>
      </c>
      <c r="HT13" s="93">
        <f t="shared" si="79"/>
        <v>61</v>
      </c>
      <c r="HU13" s="63" t="s">
        <v>65</v>
      </c>
      <c r="HV13" s="106">
        <f t="shared" si="80"/>
        <v>719.021000000001</v>
      </c>
      <c r="HW13" s="93">
        <f t="shared" si="81"/>
        <v>11.7872295081967</v>
      </c>
      <c r="HX13" s="115">
        <f t="shared" ref="HX13:HX27" si="172">HW13/15</f>
        <v>0.785815300546449</v>
      </c>
      <c r="HY13" s="115">
        <f t="shared" si="163"/>
        <v>0.471489180327869</v>
      </c>
      <c r="HZ13" s="69">
        <f t="shared" ref="HZ13:HZ76" si="173">HV13*HZ$1</f>
        <v>201.404318654546</v>
      </c>
      <c r="IC13" s="92">
        <f t="shared" si="85"/>
        <v>45139</v>
      </c>
      <c r="ID13" s="106">
        <f t="shared" si="86"/>
        <v>6556.185</v>
      </c>
      <c r="IE13" s="92">
        <v>45200</v>
      </c>
      <c r="IF13" s="175">
        <v>7218.118</v>
      </c>
      <c r="IG13" s="93">
        <f t="shared" si="87"/>
        <v>61</v>
      </c>
      <c r="IH13" s="63" t="s">
        <v>65</v>
      </c>
      <c r="II13" s="106">
        <f t="shared" si="88"/>
        <v>661.933</v>
      </c>
      <c r="IJ13" s="93">
        <f t="shared" si="38"/>
        <v>10.8513606557377</v>
      </c>
      <c r="IK13" s="115">
        <f t="shared" ref="IK13:IK27" si="174">IJ13/15</f>
        <v>0.723424043715847</v>
      </c>
      <c r="IL13" s="115">
        <f t="shared" si="164"/>
        <v>0.434054426229508</v>
      </c>
      <c r="IM13" s="69">
        <f t="shared" ref="IM13:IM76" si="175">II13*IM$1</f>
        <v>185.413450872727</v>
      </c>
      <c r="IP13" s="92">
        <f t="shared" ref="IP13:IP76" si="176">IE13</f>
        <v>45200</v>
      </c>
      <c r="IQ13" s="164">
        <f t="shared" ref="IQ13:IQ44" si="177">IF13</f>
        <v>7218.118</v>
      </c>
      <c r="IR13" s="92">
        <v>45261</v>
      </c>
      <c r="IS13" s="93">
        <v>7680.116</v>
      </c>
      <c r="IT13" s="93">
        <v>61</v>
      </c>
      <c r="IU13" s="63" t="s">
        <v>65</v>
      </c>
      <c r="IV13" s="106">
        <f t="shared" si="94"/>
        <v>461.998</v>
      </c>
      <c r="IW13" s="93">
        <f t="shared" ref="IW13:IW76" si="178">IV13/IT13</f>
        <v>7.57373770491803</v>
      </c>
      <c r="IX13" s="115">
        <f t="shared" ref="IX13:IX76" si="179">IW13/15</f>
        <v>0.504915846994535</v>
      </c>
      <c r="IY13" s="115">
        <f t="shared" si="165"/>
        <v>0.302949508196721</v>
      </c>
      <c r="IZ13" s="69">
        <f t="shared" si="166"/>
        <v>129.409839781818</v>
      </c>
      <c r="JC13" s="92">
        <f t="shared" si="99"/>
        <v>45261</v>
      </c>
      <c r="JD13" s="106">
        <f t="shared" si="39"/>
        <v>7680.116</v>
      </c>
      <c r="JE13" s="92">
        <v>45323</v>
      </c>
      <c r="JF13" s="95">
        <v>8097.841</v>
      </c>
      <c r="JG13" s="93">
        <f t="shared" si="100"/>
        <v>62</v>
      </c>
      <c r="JH13" s="63" t="s">
        <v>65</v>
      </c>
      <c r="JI13" s="106">
        <f t="shared" ref="JI13:JI76" si="180">JF13-JD13</f>
        <v>417.725</v>
      </c>
      <c r="JJ13" s="93">
        <f t="shared" ref="JJ13:JJ76" si="181">JI13/JG13</f>
        <v>6.73750000000001</v>
      </c>
      <c r="JK13" s="115">
        <f t="shared" ref="JK13:JK76" si="182">JJ13/15</f>
        <v>0.449166666666667</v>
      </c>
      <c r="JL13" s="115">
        <f t="shared" si="167"/>
        <v>0.2695</v>
      </c>
      <c r="JM13" s="69">
        <f t="shared" si="168"/>
        <v>117.00857</v>
      </c>
      <c r="JP13" s="92">
        <f t="shared" si="126"/>
        <v>45323</v>
      </c>
      <c r="JQ13" s="106">
        <f t="shared" si="127"/>
        <v>8097.841</v>
      </c>
      <c r="JR13" s="92">
        <v>45383</v>
      </c>
      <c r="JS13" s="93">
        <v>8539.924</v>
      </c>
      <c r="JT13" s="93">
        <f t="shared" si="108"/>
        <v>60</v>
      </c>
      <c r="JU13" s="63" t="s">
        <v>65</v>
      </c>
      <c r="JV13" s="106">
        <f t="shared" si="109"/>
        <v>442.083000000001</v>
      </c>
      <c r="JW13" s="93">
        <f t="shared" ref="JW13:JW76" si="183">JV13/JT13</f>
        <v>7.36805000000001</v>
      </c>
      <c r="JX13" s="115">
        <f t="shared" ref="JX13:JX76" si="184">JW13/15</f>
        <v>0.491203333333334</v>
      </c>
      <c r="JY13" s="115">
        <f t="shared" si="169"/>
        <v>0.294722</v>
      </c>
      <c r="JZ13" s="69">
        <f t="shared" si="170"/>
        <v>123.831467236364</v>
      </c>
    </row>
    <row r="14" spans="1:286">
      <c r="A14" t="str">
        <f>'SATEC Meter Schedule Template'!C14</f>
        <v>RMT-APL-01-MDB1-APR03-01-50002745-DL3</v>
      </c>
      <c r="B14" t="str">
        <f>'SATEC Meter Schedule Template'!D14</f>
        <v>MTR-APL-01-MDB1-APR03-01</v>
      </c>
      <c r="C14" t="str">
        <f>'SATEC Meter Schedule Template'!P14</f>
        <v>MDB1</v>
      </c>
      <c r="D14" t="str">
        <f>'SATEC Meter Schedule Template'!Q14</f>
        <v>APR03</v>
      </c>
      <c r="E14" t="str">
        <f>'SATEC Meter Schedule Template'!R14</f>
        <v>01</v>
      </c>
      <c r="F14">
        <f>'SATEC Meter Schedule Template'!S14</f>
        <v>50002745</v>
      </c>
      <c r="G14" t="str">
        <f>'SATEC Meter Schedule Template'!V14</f>
        <v>DL3</v>
      </c>
      <c r="H14" s="61" t="s">
        <v>86</v>
      </c>
      <c r="I14" s="63">
        <v>50002745</v>
      </c>
      <c r="J14" s="18" t="s">
        <v>87</v>
      </c>
      <c r="K14" s="92"/>
      <c r="L14" s="93"/>
      <c r="M14" s="92"/>
      <c r="N14" s="94"/>
      <c r="O14" s="95"/>
      <c r="P14" s="95"/>
      <c r="Q14" s="95"/>
      <c r="R14" s="105">
        <v>44398</v>
      </c>
      <c r="S14" s="63">
        <v>0</v>
      </c>
      <c r="T14" s="92">
        <v>44470</v>
      </c>
      <c r="U14" s="93">
        <v>637</v>
      </c>
      <c r="V14" s="93">
        <f t="shared" si="0"/>
        <v>72</v>
      </c>
      <c r="W14" s="63" t="s">
        <v>65</v>
      </c>
      <c r="X14" s="106">
        <f t="shared" si="1"/>
        <v>637</v>
      </c>
      <c r="Y14" s="93">
        <f t="shared" si="2"/>
        <v>8.84722222222222</v>
      </c>
      <c r="Z14" s="115">
        <f t="shared" si="128"/>
        <v>0.589814814814815</v>
      </c>
      <c r="AA14" s="115">
        <f t="shared" si="129"/>
        <v>0.353888888888889</v>
      </c>
      <c r="AB14" s="69">
        <f t="shared" si="130"/>
        <v>184.73</v>
      </c>
      <c r="AC14" s="93"/>
      <c r="AD14" s="92">
        <f t="shared" si="114"/>
        <v>44470</v>
      </c>
      <c r="AE14" s="106">
        <f t="shared" si="119"/>
        <v>637</v>
      </c>
      <c r="AF14" s="92">
        <v>44531.0000000231</v>
      </c>
      <c r="AG14" s="93">
        <v>1247</v>
      </c>
      <c r="AH14" s="93">
        <f t="shared" si="4"/>
        <v>61.0000000231012</v>
      </c>
      <c r="AI14" s="63" t="s">
        <v>65</v>
      </c>
      <c r="AJ14" s="106">
        <f t="shared" si="5"/>
        <v>610</v>
      </c>
      <c r="AK14" s="93">
        <f t="shared" si="6"/>
        <v>9.99999999621292</v>
      </c>
      <c r="AL14" s="115">
        <f t="shared" si="131"/>
        <v>0.666666666414195</v>
      </c>
      <c r="AM14" s="115">
        <f t="shared" si="132"/>
        <v>0.399999999848517</v>
      </c>
      <c r="AN14" s="69">
        <f t="shared" si="133"/>
        <v>176.9</v>
      </c>
      <c r="BC14" s="92">
        <f t="shared" si="7"/>
        <v>44531.0000000231</v>
      </c>
      <c r="BD14" s="106">
        <f t="shared" si="8"/>
        <v>1247</v>
      </c>
      <c r="BE14" s="92">
        <v>44593.8995138889</v>
      </c>
      <c r="BF14" s="95">
        <v>2030.432</v>
      </c>
      <c r="BG14" s="93">
        <f t="shared" si="9"/>
        <v>62.8995138657992</v>
      </c>
      <c r="BH14" s="63" t="s">
        <v>65</v>
      </c>
      <c r="BI14" s="106">
        <f t="shared" si="10"/>
        <v>783.432</v>
      </c>
      <c r="BJ14" s="93">
        <f t="shared" si="11"/>
        <v>12.4552949911745</v>
      </c>
      <c r="BK14" s="115">
        <f t="shared" si="134"/>
        <v>0.830352999411633</v>
      </c>
      <c r="BL14" s="115">
        <f t="shared" si="135"/>
        <v>0.49821179964698</v>
      </c>
      <c r="BM14" s="69">
        <f t="shared" si="136"/>
        <v>227.19528</v>
      </c>
      <c r="BT14" s="138">
        <v>44631</v>
      </c>
      <c r="BU14" s="142">
        <v>0.501388888888889</v>
      </c>
      <c r="CF14" t="s">
        <v>82</v>
      </c>
      <c r="CG14" s="145" t="s">
        <v>83</v>
      </c>
      <c r="CJ14" s="92">
        <f t="shared" si="40"/>
        <v>44593.8995138889</v>
      </c>
      <c r="CK14" s="106">
        <f t="shared" si="41"/>
        <v>2030.432</v>
      </c>
      <c r="CL14" s="146">
        <v>44593.8995138889</v>
      </c>
      <c r="CM14" s="106"/>
      <c r="CN14" s="106"/>
      <c r="CO14" s="106"/>
      <c r="CP14" s="106"/>
      <c r="CQ14" s="106"/>
      <c r="CR14" s="106"/>
      <c r="CS14" s="106"/>
      <c r="CT14" s="92">
        <v>44652</v>
      </c>
      <c r="CU14" s="149">
        <v>2876</v>
      </c>
      <c r="CV14" s="93">
        <f t="shared" si="12"/>
        <v>58.1004861110996</v>
      </c>
      <c r="CW14" s="63" t="s">
        <v>65</v>
      </c>
      <c r="CX14" s="106">
        <f t="shared" si="42"/>
        <v>845.568</v>
      </c>
      <c r="CY14" s="93">
        <f t="shared" si="13"/>
        <v>14.5535443263436</v>
      </c>
      <c r="CZ14" s="115">
        <f t="shared" si="137"/>
        <v>0.970236288422908</v>
      </c>
      <c r="DA14" s="115">
        <f t="shared" si="138"/>
        <v>0.582141773053745</v>
      </c>
      <c r="DB14" s="69">
        <f t="shared" si="139"/>
        <v>245.21472</v>
      </c>
      <c r="DE14" s="92">
        <f t="shared" si="43"/>
        <v>44652</v>
      </c>
      <c r="DF14" s="106">
        <f t="shared" si="44"/>
        <v>2876</v>
      </c>
      <c r="DG14" s="106"/>
      <c r="DH14" s="106"/>
      <c r="DI14" s="106"/>
      <c r="DJ14" s="106"/>
      <c r="DK14" s="92">
        <v>44713</v>
      </c>
      <c r="DL14" s="149">
        <v>3546.287</v>
      </c>
      <c r="DM14" s="93">
        <f t="shared" si="14"/>
        <v>61</v>
      </c>
      <c r="DN14" s="63" t="s">
        <v>65</v>
      </c>
      <c r="DO14" s="106">
        <f t="shared" si="15"/>
        <v>670.287</v>
      </c>
      <c r="DP14" s="93">
        <f t="shared" si="16"/>
        <v>10.9883114754098</v>
      </c>
      <c r="DQ14" s="115">
        <f t="shared" si="140"/>
        <v>0.732554098360656</v>
      </c>
      <c r="DR14" s="115">
        <f t="shared" si="141"/>
        <v>0.439532459016393</v>
      </c>
      <c r="DS14" s="69">
        <f t="shared" si="142"/>
        <v>194.38323</v>
      </c>
      <c r="DV14" s="92">
        <f t="shared" si="45"/>
        <v>44713</v>
      </c>
      <c r="DW14" s="106">
        <f t="shared" si="46"/>
        <v>3546.287</v>
      </c>
      <c r="DX14" s="149"/>
      <c r="DY14" s="93"/>
      <c r="DZ14" s="63"/>
      <c r="EA14" s="106"/>
      <c r="EB14" s="92">
        <v>44774</v>
      </c>
      <c r="EC14" s="149">
        <v>4293</v>
      </c>
      <c r="ED14" s="93">
        <f t="shared" si="17"/>
        <v>61</v>
      </c>
      <c r="EE14" s="63" t="s">
        <v>65</v>
      </c>
      <c r="EF14" s="106">
        <f t="shared" si="18"/>
        <v>746.713</v>
      </c>
      <c r="EG14" s="93">
        <f t="shared" si="19"/>
        <v>12.2411967213115</v>
      </c>
      <c r="EH14" s="115">
        <f t="shared" si="143"/>
        <v>0.816079781420765</v>
      </c>
      <c r="EI14" s="115">
        <f t="shared" si="144"/>
        <v>0.489647868852459</v>
      </c>
      <c r="EJ14" s="69">
        <f t="shared" si="145"/>
        <v>216.54677</v>
      </c>
      <c r="EM14" s="92">
        <f t="shared" si="50"/>
        <v>44774</v>
      </c>
      <c r="EN14" s="106">
        <f t="shared" si="51"/>
        <v>4293</v>
      </c>
      <c r="EO14" s="149"/>
      <c r="EP14" s="93"/>
      <c r="EQ14" s="63"/>
      <c r="ER14" s="106"/>
      <c r="ES14" s="92">
        <v>44835</v>
      </c>
      <c r="ET14" s="149">
        <v>4947</v>
      </c>
      <c r="EU14" s="93">
        <f t="shared" si="20"/>
        <v>61</v>
      </c>
      <c r="EV14" s="63" t="s">
        <v>65</v>
      </c>
      <c r="EW14" s="106">
        <f t="shared" si="146"/>
        <v>654</v>
      </c>
      <c r="EX14" s="93">
        <f t="shared" si="22"/>
        <v>10.7213114754098</v>
      </c>
      <c r="EY14" s="115">
        <f t="shared" si="147"/>
        <v>0.714754098360656</v>
      </c>
      <c r="EZ14" s="115">
        <f t="shared" si="148"/>
        <v>0.428852459016393</v>
      </c>
      <c r="FA14" s="69">
        <f t="shared" si="149"/>
        <v>189.66</v>
      </c>
      <c r="FD14" s="92">
        <f t="shared" si="55"/>
        <v>44835</v>
      </c>
      <c r="FE14" s="106">
        <f t="shared" si="56"/>
        <v>4947</v>
      </c>
      <c r="FF14" s="149"/>
      <c r="FG14" s="93"/>
      <c r="FH14" s="63"/>
      <c r="FI14" s="106"/>
      <c r="FJ14" s="92">
        <v>44896</v>
      </c>
      <c r="FK14" s="149">
        <v>5545</v>
      </c>
      <c r="FL14" s="93">
        <f t="shared" si="26"/>
        <v>61</v>
      </c>
      <c r="FM14" s="63" t="s">
        <v>65</v>
      </c>
      <c r="FN14" s="106">
        <f t="shared" si="150"/>
        <v>598</v>
      </c>
      <c r="FO14" s="93">
        <f t="shared" si="58"/>
        <v>9.80327868852459</v>
      </c>
      <c r="FP14" s="115">
        <f t="shared" si="151"/>
        <v>0.653551912568306</v>
      </c>
      <c r="FQ14" s="115">
        <f t="shared" si="152"/>
        <v>0.392131147540984</v>
      </c>
      <c r="FR14" s="69">
        <f t="shared" si="153"/>
        <v>173.42</v>
      </c>
      <c r="FU14" s="92">
        <f t="shared" si="61"/>
        <v>44896</v>
      </c>
      <c r="FV14" s="106">
        <f t="shared" si="62"/>
        <v>5545</v>
      </c>
      <c r="FW14" s="149"/>
      <c r="FX14" s="93"/>
      <c r="FY14" s="63"/>
      <c r="FZ14" s="106"/>
      <c r="GA14" s="92">
        <v>44958</v>
      </c>
      <c r="GB14" s="93">
        <v>6341.647</v>
      </c>
      <c r="GC14" s="93">
        <f t="shared" si="30"/>
        <v>62</v>
      </c>
      <c r="GD14" s="63" t="s">
        <v>65</v>
      </c>
      <c r="GE14" s="106">
        <f t="shared" si="154"/>
        <v>796.647</v>
      </c>
      <c r="GF14" s="93">
        <f t="shared" si="32"/>
        <v>12.8491451612903</v>
      </c>
      <c r="GG14" s="115">
        <f t="shared" si="155"/>
        <v>0.856609677419355</v>
      </c>
      <c r="GH14" s="115">
        <f t="shared" si="156"/>
        <v>0.513965806451613</v>
      </c>
      <c r="GI14" s="69">
        <f t="shared" si="157"/>
        <v>231.02763</v>
      </c>
      <c r="GL14" s="92">
        <f t="shared" si="66"/>
        <v>44958</v>
      </c>
      <c r="GM14" s="106">
        <f t="shared" si="67"/>
        <v>6341.647</v>
      </c>
      <c r="GN14" s="149"/>
      <c r="GO14" s="93"/>
      <c r="GP14" s="63"/>
      <c r="GQ14" s="106"/>
      <c r="GR14" s="92">
        <v>45017</v>
      </c>
      <c r="GS14" s="93">
        <v>7040.805</v>
      </c>
      <c r="GT14" s="93">
        <f t="shared" si="33"/>
        <v>59</v>
      </c>
      <c r="GU14" s="63" t="s">
        <v>65</v>
      </c>
      <c r="GV14" s="106">
        <f t="shared" si="34"/>
        <v>699.158</v>
      </c>
      <c r="GW14" s="93">
        <f t="shared" si="35"/>
        <v>11.8501355932203</v>
      </c>
      <c r="GX14" s="115">
        <f t="shared" si="158"/>
        <v>0.790009039548023</v>
      </c>
      <c r="GY14" s="115">
        <f t="shared" si="159"/>
        <v>0.474005423728814</v>
      </c>
      <c r="GZ14" s="69">
        <f t="shared" si="160"/>
        <v>202.75582</v>
      </c>
      <c r="HC14" s="92">
        <f t="shared" si="71"/>
        <v>45017</v>
      </c>
      <c r="HD14" s="106">
        <f t="shared" si="72"/>
        <v>7040.805</v>
      </c>
      <c r="HE14" s="92">
        <v>45078</v>
      </c>
      <c r="HF14" s="93">
        <v>7264.352</v>
      </c>
      <c r="HG14" s="93">
        <v>59</v>
      </c>
      <c r="HH14" s="63" t="s">
        <v>65</v>
      </c>
      <c r="HI14" s="106">
        <f t="shared" si="73"/>
        <v>223.547</v>
      </c>
      <c r="HJ14" s="93">
        <f t="shared" si="36"/>
        <v>3.78893220338982</v>
      </c>
      <c r="HK14" s="115">
        <f t="shared" si="171"/>
        <v>0.252595480225988</v>
      </c>
      <c r="HL14" s="115">
        <f t="shared" si="161"/>
        <v>0.151557288135593</v>
      </c>
      <c r="HM14" s="69">
        <f t="shared" si="162"/>
        <v>64.8286299999999</v>
      </c>
      <c r="HP14" s="92">
        <f t="shared" si="77"/>
        <v>45078</v>
      </c>
      <c r="HQ14" s="106">
        <f t="shared" si="78"/>
        <v>7264.352</v>
      </c>
      <c r="HR14" s="92">
        <v>45139</v>
      </c>
      <c r="HS14" s="93">
        <v>7474.725</v>
      </c>
      <c r="HT14" s="93">
        <f t="shared" si="79"/>
        <v>61</v>
      </c>
      <c r="HU14" s="63" t="s">
        <v>65</v>
      </c>
      <c r="HV14" s="106">
        <f t="shared" si="80"/>
        <v>210.373000000001</v>
      </c>
      <c r="HW14" s="93">
        <f t="shared" si="81"/>
        <v>3.44873770491804</v>
      </c>
      <c r="HX14" s="115">
        <f t="shared" si="172"/>
        <v>0.229915846994536</v>
      </c>
      <c r="HY14" s="115">
        <f t="shared" si="163"/>
        <v>0.137949508196722</v>
      </c>
      <c r="HZ14" s="69">
        <f t="shared" si="173"/>
        <v>58.9273897818183</v>
      </c>
      <c r="IC14" s="92">
        <f t="shared" si="85"/>
        <v>45139</v>
      </c>
      <c r="ID14" s="106">
        <f t="shared" si="86"/>
        <v>7474.725</v>
      </c>
      <c r="IE14" s="92">
        <v>45200</v>
      </c>
      <c r="IF14" s="95">
        <v>8024.42</v>
      </c>
      <c r="IG14" s="93">
        <f t="shared" si="87"/>
        <v>61</v>
      </c>
      <c r="IH14" s="63" t="s">
        <v>65</v>
      </c>
      <c r="II14" s="106">
        <f t="shared" si="88"/>
        <v>549.695</v>
      </c>
      <c r="IJ14" s="93">
        <f t="shared" si="38"/>
        <v>9.01139344262295</v>
      </c>
      <c r="IK14" s="115">
        <f t="shared" si="174"/>
        <v>0.60075956284153</v>
      </c>
      <c r="IL14" s="115">
        <f t="shared" si="164"/>
        <v>0.360455737704918</v>
      </c>
      <c r="IM14" s="69">
        <f t="shared" si="175"/>
        <v>153.974566727273</v>
      </c>
      <c r="IP14" s="92">
        <f t="shared" si="176"/>
        <v>45200</v>
      </c>
      <c r="IQ14" s="164">
        <f t="shared" si="177"/>
        <v>8024.42</v>
      </c>
      <c r="IR14" s="92">
        <v>45261</v>
      </c>
      <c r="IS14" s="180">
        <v>8685.33</v>
      </c>
      <c r="IT14" s="93">
        <v>61</v>
      </c>
      <c r="IU14" s="63" t="s">
        <v>65</v>
      </c>
      <c r="IV14" s="106">
        <f t="shared" si="94"/>
        <v>660.91</v>
      </c>
      <c r="IW14" s="93">
        <f t="shared" si="178"/>
        <v>10.8345901639344</v>
      </c>
      <c r="IX14" s="115">
        <f t="shared" si="179"/>
        <v>0.722306010928962</v>
      </c>
      <c r="IY14" s="115">
        <f t="shared" si="165"/>
        <v>0.433383606557377</v>
      </c>
      <c r="IZ14" s="69">
        <f t="shared" si="166"/>
        <v>185.126899272727</v>
      </c>
      <c r="JC14" s="92">
        <f t="shared" si="99"/>
        <v>45261</v>
      </c>
      <c r="JD14" s="106">
        <f t="shared" si="39"/>
        <v>8685.33</v>
      </c>
      <c r="JE14" s="92">
        <v>45323</v>
      </c>
      <c r="JF14" s="95">
        <v>9260.826</v>
      </c>
      <c r="JG14" s="93">
        <f t="shared" si="100"/>
        <v>62</v>
      </c>
      <c r="JH14" s="63" t="s">
        <v>65</v>
      </c>
      <c r="JI14" s="106">
        <f t="shared" si="180"/>
        <v>575.495999999999</v>
      </c>
      <c r="JJ14" s="93">
        <f t="shared" si="181"/>
        <v>9.28219354838708</v>
      </c>
      <c r="JK14" s="115">
        <f t="shared" si="182"/>
        <v>0.618812903225806</v>
      </c>
      <c r="JL14" s="115">
        <f t="shared" si="167"/>
        <v>0.371287741935483</v>
      </c>
      <c r="JM14" s="69">
        <f t="shared" si="168"/>
        <v>161.201661381818</v>
      </c>
      <c r="JP14" s="92">
        <f t="shared" si="126"/>
        <v>45323</v>
      </c>
      <c r="JQ14" s="106">
        <f t="shared" si="127"/>
        <v>9260.826</v>
      </c>
      <c r="JR14" s="92">
        <v>45383</v>
      </c>
      <c r="JS14" s="93">
        <v>10454.875</v>
      </c>
      <c r="JT14" s="93">
        <f t="shared" si="108"/>
        <v>60</v>
      </c>
      <c r="JU14" s="63" t="s">
        <v>65</v>
      </c>
      <c r="JV14" s="106">
        <f t="shared" si="109"/>
        <v>1194.049</v>
      </c>
      <c r="JW14" s="93">
        <f t="shared" si="183"/>
        <v>19.9008166666667</v>
      </c>
      <c r="JX14" s="115">
        <f t="shared" si="184"/>
        <v>1.32672111111111</v>
      </c>
      <c r="JY14" s="115">
        <f t="shared" si="169"/>
        <v>0.796032666666667</v>
      </c>
      <c r="JZ14" s="69">
        <f t="shared" si="170"/>
        <v>334.463979890909</v>
      </c>
    </row>
    <row r="15" spans="1:286">
      <c r="A15" t="str">
        <f>'SATEC Meter Schedule Template'!C15</f>
        <v>RMT-APL-01-MDB1-APR04-01-50002756-DL1</v>
      </c>
      <c r="B15" t="str">
        <f>'SATEC Meter Schedule Template'!D15</f>
        <v>MTR-APL-01-MDB1-APR04-01</v>
      </c>
      <c r="C15" t="str">
        <f>'SATEC Meter Schedule Template'!P15</f>
        <v>MDB1</v>
      </c>
      <c r="D15" t="str">
        <f>'SATEC Meter Schedule Template'!Q15</f>
        <v>APR04</v>
      </c>
      <c r="E15" t="str">
        <f>'SATEC Meter Schedule Template'!R15</f>
        <v>01</v>
      </c>
      <c r="F15">
        <f>'SATEC Meter Schedule Template'!S15</f>
        <v>50002756</v>
      </c>
      <c r="G15" t="str">
        <f>'SATEC Meter Schedule Template'!V15</f>
        <v>DL1</v>
      </c>
      <c r="H15" s="61" t="s">
        <v>88</v>
      </c>
      <c r="I15" s="63">
        <v>50002756</v>
      </c>
      <c r="J15" s="18" t="s">
        <v>89</v>
      </c>
      <c r="K15" s="92">
        <v>44410.6250004861</v>
      </c>
      <c r="L15" s="93">
        <v>0</v>
      </c>
      <c r="M15" s="92">
        <v>44517</v>
      </c>
      <c r="N15" s="93">
        <v>1446.671</v>
      </c>
      <c r="O15" s="95">
        <f t="shared" ref="O15:P17" si="185">M15-K15</f>
        <v>106.374999513901</v>
      </c>
      <c r="P15" s="95">
        <f t="shared" si="185"/>
        <v>1446.671</v>
      </c>
      <c r="Q15" s="95">
        <f>P15/O15</f>
        <v>13.5997274416998</v>
      </c>
      <c r="R15" s="92">
        <f>K15</f>
        <v>44410.6250004861</v>
      </c>
      <c r="S15" s="63">
        <v>0</v>
      </c>
      <c r="T15" s="92">
        <v>44470</v>
      </c>
      <c r="U15" s="108">
        <f>V15*Q15</f>
        <v>807.483810240108</v>
      </c>
      <c r="V15" s="93">
        <f t="shared" si="0"/>
        <v>59.3749995139005</v>
      </c>
      <c r="W15" s="63" t="s">
        <v>90</v>
      </c>
      <c r="X15" s="106">
        <f t="shared" si="1"/>
        <v>807.483810240108</v>
      </c>
      <c r="Y15" s="93">
        <f t="shared" si="2"/>
        <v>13.5997274416998</v>
      </c>
      <c r="Z15" s="115">
        <f t="shared" si="128"/>
        <v>0.906648496113322</v>
      </c>
      <c r="AA15" s="115">
        <f t="shared" si="129"/>
        <v>0.543989097667994</v>
      </c>
      <c r="AB15" s="69">
        <f t="shared" si="130"/>
        <v>234.170304969631</v>
      </c>
      <c r="AC15" s="93"/>
      <c r="AD15" s="92">
        <f t="shared" si="114"/>
        <v>44470</v>
      </c>
      <c r="AE15" s="106">
        <f t="shared" si="119"/>
        <v>807.483810240108</v>
      </c>
      <c r="AF15" s="92">
        <v>44531.0000000231</v>
      </c>
      <c r="AG15" s="120">
        <f>AO15</f>
        <v>1570</v>
      </c>
      <c r="AH15" s="93">
        <f t="shared" si="4"/>
        <v>61.0000000231012</v>
      </c>
      <c r="AI15" s="121" t="s">
        <v>91</v>
      </c>
      <c r="AJ15" s="106">
        <f t="shared" si="5"/>
        <v>762.516189759892</v>
      </c>
      <c r="AK15" s="93">
        <f t="shared" si="6"/>
        <v>12.5002654011659</v>
      </c>
      <c r="AL15" s="115">
        <f t="shared" si="131"/>
        <v>0.833351026744395</v>
      </c>
      <c r="AM15" s="115">
        <f t="shared" si="132"/>
        <v>0.500010616046637</v>
      </c>
      <c r="AN15" s="69">
        <f t="shared" si="133"/>
        <v>221.129695030369</v>
      </c>
      <c r="AO15" s="49">
        <v>1570</v>
      </c>
      <c r="BC15" s="92">
        <f t="shared" ref="BC15:BC46" si="186">AF15</f>
        <v>44531.0000000231</v>
      </c>
      <c r="BD15" s="128">
        <f>AO15</f>
        <v>1570</v>
      </c>
      <c r="BE15" s="92">
        <v>44593.9008564815</v>
      </c>
      <c r="BF15" s="95">
        <v>1937.337</v>
      </c>
      <c r="BG15" s="93">
        <f t="shared" si="9"/>
        <v>62.9008564584001</v>
      </c>
      <c r="BH15" s="135" t="s">
        <v>65</v>
      </c>
      <c r="BI15" s="106">
        <f t="shared" si="10"/>
        <v>367.337</v>
      </c>
      <c r="BJ15" s="93">
        <f t="shared" si="11"/>
        <v>5.83993638056329</v>
      </c>
      <c r="BK15" s="115">
        <f t="shared" si="134"/>
        <v>0.389329092037553</v>
      </c>
      <c r="BL15" s="115">
        <f t="shared" si="135"/>
        <v>0.233597455222532</v>
      </c>
      <c r="BM15" s="69">
        <f t="shared" si="136"/>
        <v>106.52773</v>
      </c>
      <c r="BT15" s="138">
        <v>44631</v>
      </c>
      <c r="BU15" s="142">
        <v>0.501388888888889</v>
      </c>
      <c r="CF15" t="s">
        <v>82</v>
      </c>
      <c r="CG15" s="145" t="s">
        <v>83</v>
      </c>
      <c r="CJ15" s="92">
        <f t="shared" si="40"/>
        <v>44593.9008564815</v>
      </c>
      <c r="CK15" s="106">
        <f t="shared" si="41"/>
        <v>1937.337</v>
      </c>
      <c r="CL15" s="146">
        <v>44593.9008564815</v>
      </c>
      <c r="CM15" s="106"/>
      <c r="CN15" s="106"/>
      <c r="CO15" s="106"/>
      <c r="CP15" s="106"/>
      <c r="CQ15" s="106"/>
      <c r="CR15" s="106"/>
      <c r="CS15" s="106"/>
      <c r="CT15" s="92">
        <v>44652</v>
      </c>
      <c r="CU15" s="149">
        <v>2122</v>
      </c>
      <c r="CV15" s="93">
        <f t="shared" si="12"/>
        <v>58.0991435184987</v>
      </c>
      <c r="CW15" s="63" t="s">
        <v>65</v>
      </c>
      <c r="CX15" s="106">
        <f t="shared" si="42"/>
        <v>184.663</v>
      </c>
      <c r="CY15" s="93">
        <f t="shared" si="13"/>
        <v>3.17841174269984</v>
      </c>
      <c r="CZ15" s="115">
        <f t="shared" si="137"/>
        <v>0.21189411617999</v>
      </c>
      <c r="DA15" s="115">
        <f t="shared" si="138"/>
        <v>0.127136469707994</v>
      </c>
      <c r="DB15" s="69">
        <f t="shared" si="139"/>
        <v>53.55227</v>
      </c>
      <c r="DE15" s="92">
        <f t="shared" si="43"/>
        <v>44652</v>
      </c>
      <c r="DF15" s="106">
        <f t="shared" si="44"/>
        <v>2122</v>
      </c>
      <c r="DG15" s="106"/>
      <c r="DH15" s="106"/>
      <c r="DI15" s="106"/>
      <c r="DJ15" s="106"/>
      <c r="DK15" s="92">
        <v>44713</v>
      </c>
      <c r="DL15" s="149">
        <v>2348.524</v>
      </c>
      <c r="DM15" s="93">
        <f t="shared" si="14"/>
        <v>61</v>
      </c>
      <c r="DN15" s="63" t="s">
        <v>65</v>
      </c>
      <c r="DO15" s="106">
        <f t="shared" si="15"/>
        <v>226.524</v>
      </c>
      <c r="DP15" s="93">
        <f t="shared" si="16"/>
        <v>3.71350819672131</v>
      </c>
      <c r="DQ15" s="115">
        <f t="shared" si="140"/>
        <v>0.247567213114754</v>
      </c>
      <c r="DR15" s="115">
        <f t="shared" si="141"/>
        <v>0.148540327868852</v>
      </c>
      <c r="DS15" s="69">
        <f t="shared" si="142"/>
        <v>65.69196</v>
      </c>
      <c r="DV15" s="92">
        <f t="shared" si="45"/>
        <v>44713</v>
      </c>
      <c r="DW15" s="106">
        <f t="shared" si="46"/>
        <v>2348.524</v>
      </c>
      <c r="DX15" s="149"/>
      <c r="DY15" s="93"/>
      <c r="DZ15" s="63"/>
      <c r="EA15" s="106"/>
      <c r="EB15" s="92">
        <v>44774</v>
      </c>
      <c r="EC15" s="149">
        <v>2610</v>
      </c>
      <c r="ED15" s="93">
        <f t="shared" si="17"/>
        <v>61</v>
      </c>
      <c r="EE15" s="63" t="s">
        <v>65</v>
      </c>
      <c r="EF15" s="106">
        <f t="shared" si="18"/>
        <v>261.476</v>
      </c>
      <c r="EG15" s="93">
        <f t="shared" si="19"/>
        <v>4.28649180327869</v>
      </c>
      <c r="EH15" s="115">
        <f t="shared" si="143"/>
        <v>0.285766120218579</v>
      </c>
      <c r="EI15" s="115">
        <f t="shared" si="144"/>
        <v>0.171459672131148</v>
      </c>
      <c r="EJ15" s="69">
        <f t="shared" si="145"/>
        <v>75.82804</v>
      </c>
      <c r="EM15" s="92">
        <f t="shared" si="50"/>
        <v>44774</v>
      </c>
      <c r="EN15" s="106">
        <f t="shared" si="51"/>
        <v>2610</v>
      </c>
      <c r="EO15" s="149"/>
      <c r="EP15" s="93"/>
      <c r="EQ15" s="63"/>
      <c r="ER15" s="106"/>
      <c r="ES15" s="92">
        <v>44835</v>
      </c>
      <c r="ET15" s="149">
        <v>3545</v>
      </c>
      <c r="EU15" s="93">
        <f t="shared" si="20"/>
        <v>61</v>
      </c>
      <c r="EV15" s="63" t="s">
        <v>65</v>
      </c>
      <c r="EW15" s="106">
        <f t="shared" si="146"/>
        <v>935</v>
      </c>
      <c r="EX15" s="93">
        <f t="shared" si="22"/>
        <v>15.327868852459</v>
      </c>
      <c r="EY15" s="115">
        <f t="shared" si="147"/>
        <v>1.02185792349727</v>
      </c>
      <c r="EZ15" s="115">
        <f t="shared" si="148"/>
        <v>0.613114754098361</v>
      </c>
      <c r="FA15" s="69">
        <f t="shared" si="149"/>
        <v>271.15</v>
      </c>
      <c r="FD15" s="92">
        <f t="shared" si="55"/>
        <v>44835</v>
      </c>
      <c r="FE15" s="106">
        <f t="shared" si="56"/>
        <v>3545</v>
      </c>
      <c r="FF15" s="149"/>
      <c r="FG15" s="93"/>
      <c r="FH15" s="63"/>
      <c r="FI15" s="106"/>
      <c r="FJ15" s="92">
        <v>44896</v>
      </c>
      <c r="FK15" s="149">
        <v>4399</v>
      </c>
      <c r="FL15" s="93">
        <f t="shared" si="26"/>
        <v>61</v>
      </c>
      <c r="FM15" s="63" t="s">
        <v>65</v>
      </c>
      <c r="FN15" s="106">
        <f t="shared" si="150"/>
        <v>854</v>
      </c>
      <c r="FO15" s="93">
        <f t="shared" si="58"/>
        <v>14</v>
      </c>
      <c r="FP15" s="115">
        <f t="shared" si="151"/>
        <v>0.933333333333333</v>
      </c>
      <c r="FQ15" s="115">
        <f t="shared" si="152"/>
        <v>0.56</v>
      </c>
      <c r="FR15" s="69">
        <f t="shared" si="153"/>
        <v>247.66</v>
      </c>
      <c r="FU15" s="92">
        <f t="shared" si="61"/>
        <v>44896</v>
      </c>
      <c r="FV15" s="106">
        <f t="shared" si="62"/>
        <v>4399</v>
      </c>
      <c r="FW15" s="149"/>
      <c r="FX15" s="93"/>
      <c r="FY15" s="63"/>
      <c r="FZ15" s="106"/>
      <c r="GA15" s="92">
        <v>44958</v>
      </c>
      <c r="GB15" s="93">
        <v>5601.278</v>
      </c>
      <c r="GC15" s="93">
        <f t="shared" si="30"/>
        <v>62</v>
      </c>
      <c r="GD15" s="63" t="s">
        <v>65</v>
      </c>
      <c r="GE15" s="106">
        <f t="shared" si="154"/>
        <v>1202.278</v>
      </c>
      <c r="GF15" s="93">
        <f t="shared" si="32"/>
        <v>19.3915806451613</v>
      </c>
      <c r="GG15" s="115">
        <f t="shared" si="155"/>
        <v>1.29277204301075</v>
      </c>
      <c r="GH15" s="115">
        <f t="shared" si="156"/>
        <v>0.775663225806452</v>
      </c>
      <c r="GI15" s="69">
        <f t="shared" si="157"/>
        <v>348.66062</v>
      </c>
      <c r="GL15" s="92">
        <f t="shared" si="66"/>
        <v>44958</v>
      </c>
      <c r="GM15" s="106">
        <f t="shared" si="67"/>
        <v>5601.278</v>
      </c>
      <c r="GN15" s="149"/>
      <c r="GO15" s="93"/>
      <c r="GP15" s="63"/>
      <c r="GQ15" s="106"/>
      <c r="GR15" s="92">
        <v>45017</v>
      </c>
      <c r="GS15" s="93">
        <v>6482.976</v>
      </c>
      <c r="GT15" s="93">
        <f t="shared" si="33"/>
        <v>59</v>
      </c>
      <c r="GU15" s="63" t="s">
        <v>65</v>
      </c>
      <c r="GV15" s="106">
        <f t="shared" si="34"/>
        <v>881.697999999999</v>
      </c>
      <c r="GW15" s="93">
        <f t="shared" si="35"/>
        <v>14.9440338983051</v>
      </c>
      <c r="GX15" s="115">
        <f t="shared" si="158"/>
        <v>0.996268926553672</v>
      </c>
      <c r="GY15" s="115">
        <f t="shared" si="159"/>
        <v>0.597761355932203</v>
      </c>
      <c r="GZ15" s="69">
        <f t="shared" si="160"/>
        <v>255.69242</v>
      </c>
      <c r="HC15" s="92">
        <f t="shared" si="71"/>
        <v>45017</v>
      </c>
      <c r="HD15" s="106">
        <f t="shared" si="72"/>
        <v>6482.976</v>
      </c>
      <c r="HE15" s="92">
        <v>45078</v>
      </c>
      <c r="HF15" s="93">
        <v>7388.272</v>
      </c>
      <c r="HG15" s="93">
        <v>59</v>
      </c>
      <c r="HH15" s="63" t="s">
        <v>65</v>
      </c>
      <c r="HI15" s="106">
        <f t="shared" si="73"/>
        <v>905.296</v>
      </c>
      <c r="HJ15" s="93">
        <f t="shared" si="36"/>
        <v>15.344</v>
      </c>
      <c r="HK15" s="115">
        <f t="shared" si="171"/>
        <v>1.02293333333333</v>
      </c>
      <c r="HL15" s="115">
        <f t="shared" si="161"/>
        <v>0.61376</v>
      </c>
      <c r="HM15" s="69">
        <f t="shared" si="162"/>
        <v>262.53584</v>
      </c>
      <c r="HP15" s="92">
        <f t="shared" si="77"/>
        <v>45078</v>
      </c>
      <c r="HQ15" s="106">
        <f t="shared" si="78"/>
        <v>7388.272</v>
      </c>
      <c r="HR15" s="92">
        <v>45139</v>
      </c>
      <c r="HS15" s="93">
        <v>8544.51</v>
      </c>
      <c r="HT15" s="93">
        <f t="shared" si="79"/>
        <v>61</v>
      </c>
      <c r="HU15" s="63" t="s">
        <v>65</v>
      </c>
      <c r="HV15" s="106">
        <f t="shared" si="80"/>
        <v>1156.238</v>
      </c>
      <c r="HW15" s="93">
        <f t="shared" si="81"/>
        <v>18.9547213114754</v>
      </c>
      <c r="HX15" s="115">
        <f t="shared" si="172"/>
        <v>1.26364808743169</v>
      </c>
      <c r="HY15" s="115">
        <f t="shared" si="163"/>
        <v>0.758188852459017</v>
      </c>
      <c r="HZ15" s="69">
        <f t="shared" si="173"/>
        <v>323.872775054546</v>
      </c>
      <c r="IC15" s="92">
        <f t="shared" si="85"/>
        <v>45139</v>
      </c>
      <c r="ID15" s="106">
        <f t="shared" si="86"/>
        <v>8544.51</v>
      </c>
      <c r="IE15" s="92">
        <v>45200</v>
      </c>
      <c r="IF15" s="93">
        <v>9450.169</v>
      </c>
      <c r="IG15" s="93">
        <f t="shared" si="87"/>
        <v>61</v>
      </c>
      <c r="IH15" s="63" t="s">
        <v>65</v>
      </c>
      <c r="II15" s="106">
        <f t="shared" si="88"/>
        <v>905.659</v>
      </c>
      <c r="IJ15" s="93">
        <f t="shared" si="38"/>
        <v>14.846868852459</v>
      </c>
      <c r="IK15" s="115">
        <f t="shared" si="174"/>
        <v>0.989791256830601</v>
      </c>
      <c r="IL15" s="115">
        <f t="shared" si="164"/>
        <v>0.59387475409836</v>
      </c>
      <c r="IM15" s="69">
        <f t="shared" si="175"/>
        <v>253.683319163636</v>
      </c>
      <c r="IP15" s="92">
        <f t="shared" si="176"/>
        <v>45200</v>
      </c>
      <c r="IQ15" s="164">
        <f t="shared" si="177"/>
        <v>9450.169</v>
      </c>
      <c r="IR15" s="92">
        <v>45261</v>
      </c>
      <c r="IS15" s="93">
        <v>10179.34</v>
      </c>
      <c r="IT15" s="93">
        <v>61</v>
      </c>
      <c r="IU15" s="63" t="s">
        <v>65</v>
      </c>
      <c r="IV15" s="106">
        <f t="shared" si="94"/>
        <v>729.171</v>
      </c>
      <c r="IW15" s="93">
        <f t="shared" si="178"/>
        <v>11.9536229508197</v>
      </c>
      <c r="IX15" s="115">
        <f t="shared" si="179"/>
        <v>0.796908196721312</v>
      </c>
      <c r="IY15" s="115">
        <f t="shared" si="165"/>
        <v>0.478144918032787</v>
      </c>
      <c r="IZ15" s="69">
        <f t="shared" si="166"/>
        <v>204.247425927273</v>
      </c>
      <c r="JC15" s="92">
        <f t="shared" si="99"/>
        <v>45261</v>
      </c>
      <c r="JD15" s="106">
        <f t="shared" si="39"/>
        <v>10179.34</v>
      </c>
      <c r="JE15" s="92">
        <v>45323</v>
      </c>
      <c r="JF15" s="95">
        <v>11207.607</v>
      </c>
      <c r="JG15" s="93">
        <f t="shared" si="100"/>
        <v>62</v>
      </c>
      <c r="JH15" s="63" t="s">
        <v>65</v>
      </c>
      <c r="JI15" s="106">
        <f t="shared" si="180"/>
        <v>1028.267</v>
      </c>
      <c r="JJ15" s="93">
        <f t="shared" si="181"/>
        <v>16.5849516129032</v>
      </c>
      <c r="JK15" s="115">
        <f t="shared" si="182"/>
        <v>1.10566344086021</v>
      </c>
      <c r="JL15" s="115">
        <f t="shared" si="167"/>
        <v>0.663398064516129</v>
      </c>
      <c r="JM15" s="69">
        <f t="shared" si="168"/>
        <v>288.026934581818</v>
      </c>
      <c r="JP15" s="92">
        <f t="shared" si="126"/>
        <v>45323</v>
      </c>
      <c r="JQ15" s="106">
        <f t="shared" si="127"/>
        <v>11207.607</v>
      </c>
      <c r="JR15" s="92">
        <v>45383</v>
      </c>
      <c r="JS15" s="93">
        <v>12100.389</v>
      </c>
      <c r="JT15" s="93">
        <f t="shared" si="108"/>
        <v>60</v>
      </c>
      <c r="JU15" s="63" t="s">
        <v>65</v>
      </c>
      <c r="JV15" s="106">
        <f t="shared" si="109"/>
        <v>892.781999999999</v>
      </c>
      <c r="JW15" s="93">
        <f t="shared" si="183"/>
        <v>14.8797</v>
      </c>
      <c r="JX15" s="115">
        <f t="shared" si="184"/>
        <v>0.991979999999999</v>
      </c>
      <c r="JY15" s="115">
        <f t="shared" si="169"/>
        <v>0.595187999999999</v>
      </c>
      <c r="JZ15" s="69">
        <f t="shared" si="170"/>
        <v>250.0763544</v>
      </c>
    </row>
    <row r="16" spans="1:286">
      <c r="A16" t="str">
        <f>'SATEC Meter Schedule Template'!C16</f>
        <v>RMT-APL-01-MDB1-APR05-01-50002756-DL2</v>
      </c>
      <c r="B16" t="str">
        <f>'SATEC Meter Schedule Template'!D16</f>
        <v>MTR-APL-01-MDB1-APR05-01</v>
      </c>
      <c r="C16" t="str">
        <f>'SATEC Meter Schedule Template'!P16</f>
        <v>MDB1</v>
      </c>
      <c r="D16" t="str">
        <f>'SATEC Meter Schedule Template'!Q16</f>
        <v>APR05</v>
      </c>
      <c r="E16" t="str">
        <f>'SATEC Meter Schedule Template'!R16</f>
        <v>01</v>
      </c>
      <c r="F16">
        <f>'SATEC Meter Schedule Template'!S16</f>
        <v>50002756</v>
      </c>
      <c r="G16" t="str">
        <f>'SATEC Meter Schedule Template'!V16</f>
        <v>DL2</v>
      </c>
      <c r="H16" s="61" t="s">
        <v>92</v>
      </c>
      <c r="I16" s="63">
        <v>50002756</v>
      </c>
      <c r="J16" s="18" t="s">
        <v>93</v>
      </c>
      <c r="K16" s="92">
        <v>44410.6250004861</v>
      </c>
      <c r="L16" s="93">
        <v>0</v>
      </c>
      <c r="M16" s="92">
        <v>44517</v>
      </c>
      <c r="N16" s="94">
        <v>1172.897</v>
      </c>
      <c r="O16" s="95">
        <f t="shared" si="185"/>
        <v>106.374999513901</v>
      </c>
      <c r="P16" s="95">
        <f t="shared" si="185"/>
        <v>1172.897</v>
      </c>
      <c r="Q16" s="95">
        <f>P16/O16</f>
        <v>11.0260588047921</v>
      </c>
      <c r="R16" s="92">
        <f>K16</f>
        <v>44410.6250004861</v>
      </c>
      <c r="S16" s="63">
        <v>0</v>
      </c>
      <c r="T16" s="92">
        <v>44470</v>
      </c>
      <c r="U16" s="108">
        <f>V16*Q16</f>
        <v>654.672236174771</v>
      </c>
      <c r="V16" s="93">
        <f t="shared" si="0"/>
        <v>59.3749995139005</v>
      </c>
      <c r="W16" s="63" t="s">
        <v>90</v>
      </c>
      <c r="X16" s="106">
        <f t="shared" si="1"/>
        <v>654.672236174771</v>
      </c>
      <c r="Y16" s="93">
        <f t="shared" si="2"/>
        <v>11.0260588047921</v>
      </c>
      <c r="Z16" s="115">
        <f t="shared" si="128"/>
        <v>0.735070586986141</v>
      </c>
      <c r="AA16" s="115">
        <f t="shared" si="129"/>
        <v>0.441042352191685</v>
      </c>
      <c r="AB16" s="69">
        <f t="shared" si="130"/>
        <v>189.854948490683</v>
      </c>
      <c r="AC16" s="93"/>
      <c r="AD16" s="92">
        <f t="shared" si="114"/>
        <v>44470</v>
      </c>
      <c r="AE16" s="106">
        <f t="shared" si="119"/>
        <v>654.672236174771</v>
      </c>
      <c r="AF16" s="92">
        <v>44531.0000000231</v>
      </c>
      <c r="AG16" s="120">
        <f>AO16</f>
        <v>1279</v>
      </c>
      <c r="AH16" s="93">
        <f t="shared" si="4"/>
        <v>61.0000000231012</v>
      </c>
      <c r="AI16" s="121" t="s">
        <v>91</v>
      </c>
      <c r="AJ16" s="106">
        <f t="shared" si="5"/>
        <v>624.327763825229</v>
      </c>
      <c r="AK16" s="93">
        <f t="shared" si="6"/>
        <v>10.2348813703081</v>
      </c>
      <c r="AL16" s="115">
        <f t="shared" si="131"/>
        <v>0.682325424687204</v>
      </c>
      <c r="AM16" s="115">
        <f t="shared" si="132"/>
        <v>0.409395254812322</v>
      </c>
      <c r="AN16" s="69">
        <f t="shared" si="133"/>
        <v>181.055051509317</v>
      </c>
      <c r="AO16" s="49">
        <v>1279</v>
      </c>
      <c r="BC16" s="92">
        <f t="shared" si="186"/>
        <v>44531.0000000231</v>
      </c>
      <c r="BD16" s="128">
        <f>AO16</f>
        <v>1279</v>
      </c>
      <c r="BE16" s="92">
        <v>44593.9008564815</v>
      </c>
      <c r="BF16" s="95">
        <v>2367.449</v>
      </c>
      <c r="BG16" s="93">
        <f t="shared" si="9"/>
        <v>62.9008564584001</v>
      </c>
      <c r="BH16" s="135" t="s">
        <v>65</v>
      </c>
      <c r="BI16" s="106">
        <f t="shared" si="10"/>
        <v>1088.449</v>
      </c>
      <c r="BJ16" s="93">
        <f t="shared" si="11"/>
        <v>17.3041999947942</v>
      </c>
      <c r="BK16" s="115">
        <f t="shared" si="134"/>
        <v>1.15361333298628</v>
      </c>
      <c r="BL16" s="115">
        <f t="shared" si="135"/>
        <v>0.69216799979177</v>
      </c>
      <c r="BM16" s="69">
        <f t="shared" si="136"/>
        <v>315.65021</v>
      </c>
      <c r="BT16" s="138">
        <v>44631</v>
      </c>
      <c r="BU16" s="142">
        <v>0.501388888888889</v>
      </c>
      <c r="CF16" t="s">
        <v>82</v>
      </c>
      <c r="CG16" s="145" t="s">
        <v>83</v>
      </c>
      <c r="CJ16" s="92">
        <f t="shared" si="40"/>
        <v>44593.9008564815</v>
      </c>
      <c r="CK16" s="106">
        <f t="shared" si="41"/>
        <v>2367.449</v>
      </c>
      <c r="CL16" s="146">
        <v>44593.9008564815</v>
      </c>
      <c r="CM16" s="106"/>
      <c r="CN16" s="106"/>
      <c r="CO16" s="106"/>
      <c r="CP16" s="106"/>
      <c r="CQ16" s="106"/>
      <c r="CR16" s="106"/>
      <c r="CS16" s="106"/>
      <c r="CT16" s="92">
        <v>44652</v>
      </c>
      <c r="CU16" s="85">
        <v>3005</v>
      </c>
      <c r="CV16" s="93">
        <f t="shared" si="12"/>
        <v>58.0991435184987</v>
      </c>
      <c r="CW16" s="63" t="s">
        <v>65</v>
      </c>
      <c r="CX16" s="106">
        <f t="shared" si="42"/>
        <v>637.551</v>
      </c>
      <c r="CY16" s="93">
        <f t="shared" si="13"/>
        <v>10.9735008364969</v>
      </c>
      <c r="CZ16" s="115">
        <f t="shared" si="137"/>
        <v>0.731566722433127</v>
      </c>
      <c r="DA16" s="115">
        <f t="shared" si="138"/>
        <v>0.438940033459876</v>
      </c>
      <c r="DB16" s="69">
        <f t="shared" si="139"/>
        <v>184.88979</v>
      </c>
      <c r="DE16" s="92">
        <f t="shared" si="43"/>
        <v>44652</v>
      </c>
      <c r="DF16" s="106">
        <f t="shared" si="44"/>
        <v>3005</v>
      </c>
      <c r="DG16" s="106"/>
      <c r="DH16" s="106"/>
      <c r="DI16" s="106"/>
      <c r="DJ16" s="106"/>
      <c r="DK16" s="92">
        <v>44713</v>
      </c>
      <c r="DL16" s="149">
        <v>3467.612</v>
      </c>
      <c r="DM16" s="93">
        <f t="shared" si="14"/>
        <v>61</v>
      </c>
      <c r="DN16" s="63" t="s">
        <v>65</v>
      </c>
      <c r="DO16" s="106">
        <f t="shared" si="15"/>
        <v>462.612</v>
      </c>
      <c r="DP16" s="93">
        <f t="shared" si="16"/>
        <v>7.58380327868853</v>
      </c>
      <c r="DQ16" s="115">
        <f t="shared" si="140"/>
        <v>0.505586885245902</v>
      </c>
      <c r="DR16" s="115">
        <f t="shared" si="141"/>
        <v>0.303352131147541</v>
      </c>
      <c r="DS16" s="69">
        <f t="shared" si="142"/>
        <v>134.15748</v>
      </c>
      <c r="DV16" s="92">
        <f t="shared" si="45"/>
        <v>44713</v>
      </c>
      <c r="DW16" s="106">
        <f t="shared" si="46"/>
        <v>3467.612</v>
      </c>
      <c r="DX16" s="149"/>
      <c r="DY16" s="93"/>
      <c r="DZ16" s="63"/>
      <c r="EA16" s="106"/>
      <c r="EB16" s="92">
        <v>44774</v>
      </c>
      <c r="EC16" s="149">
        <v>3642</v>
      </c>
      <c r="ED16" s="93">
        <f t="shared" si="17"/>
        <v>61</v>
      </c>
      <c r="EE16" s="63" t="s">
        <v>65</v>
      </c>
      <c r="EF16" s="106">
        <f t="shared" si="18"/>
        <v>174.388</v>
      </c>
      <c r="EG16" s="93">
        <f t="shared" si="19"/>
        <v>2.85881967213115</v>
      </c>
      <c r="EH16" s="115">
        <f t="shared" si="143"/>
        <v>0.190587978142076</v>
      </c>
      <c r="EI16" s="115">
        <f t="shared" si="144"/>
        <v>0.114352786885246</v>
      </c>
      <c r="EJ16" s="69">
        <f t="shared" si="145"/>
        <v>50.57252</v>
      </c>
      <c r="EM16" s="92">
        <f t="shared" si="50"/>
        <v>44774</v>
      </c>
      <c r="EN16" s="106">
        <f t="shared" si="51"/>
        <v>3642</v>
      </c>
      <c r="EO16" s="149"/>
      <c r="EP16" s="93"/>
      <c r="EQ16" s="63"/>
      <c r="ER16" s="106"/>
      <c r="ES16" s="92">
        <v>44835</v>
      </c>
      <c r="ET16" s="149">
        <v>3956</v>
      </c>
      <c r="EU16" s="93">
        <f t="shared" si="20"/>
        <v>61</v>
      </c>
      <c r="EV16" s="63" t="s">
        <v>65</v>
      </c>
      <c r="EW16" s="106">
        <f t="shared" si="146"/>
        <v>314</v>
      </c>
      <c r="EX16" s="93">
        <f t="shared" si="22"/>
        <v>5.14754098360656</v>
      </c>
      <c r="EY16" s="115">
        <f t="shared" si="147"/>
        <v>0.343169398907104</v>
      </c>
      <c r="EZ16" s="115">
        <f t="shared" si="148"/>
        <v>0.205901639344262</v>
      </c>
      <c r="FA16" s="69">
        <f t="shared" si="149"/>
        <v>91.06</v>
      </c>
      <c r="FD16" s="92">
        <f t="shared" si="55"/>
        <v>44835</v>
      </c>
      <c r="FE16" s="106">
        <f t="shared" si="56"/>
        <v>3956</v>
      </c>
      <c r="FF16" s="149"/>
      <c r="FG16" s="93"/>
      <c r="FH16" s="63"/>
      <c r="FI16" s="106"/>
      <c r="FJ16" s="92">
        <v>44896</v>
      </c>
      <c r="FK16" s="149">
        <v>4420</v>
      </c>
      <c r="FL16" s="93">
        <f t="shared" si="26"/>
        <v>61</v>
      </c>
      <c r="FM16" s="63" t="s">
        <v>65</v>
      </c>
      <c r="FN16" s="106">
        <f t="shared" si="150"/>
        <v>464</v>
      </c>
      <c r="FO16" s="93">
        <f t="shared" si="58"/>
        <v>7.60655737704918</v>
      </c>
      <c r="FP16" s="115">
        <f t="shared" si="151"/>
        <v>0.507103825136612</v>
      </c>
      <c r="FQ16" s="115">
        <f t="shared" si="152"/>
        <v>0.304262295081967</v>
      </c>
      <c r="FR16" s="69">
        <f t="shared" si="153"/>
        <v>134.56</v>
      </c>
      <c r="FU16" s="92">
        <f t="shared" si="61"/>
        <v>44896</v>
      </c>
      <c r="FV16" s="106">
        <f t="shared" si="62"/>
        <v>4420</v>
      </c>
      <c r="FW16" s="149"/>
      <c r="FX16" s="93"/>
      <c r="FY16" s="63"/>
      <c r="FZ16" s="106"/>
      <c r="GA16" s="92">
        <v>44958</v>
      </c>
      <c r="GB16" s="93">
        <v>5411.129</v>
      </c>
      <c r="GC16" s="93">
        <f t="shared" si="30"/>
        <v>62</v>
      </c>
      <c r="GD16" s="63" t="s">
        <v>65</v>
      </c>
      <c r="GE16" s="106">
        <f t="shared" si="154"/>
        <v>991.129</v>
      </c>
      <c r="GF16" s="93">
        <f t="shared" si="32"/>
        <v>15.9859516129032</v>
      </c>
      <c r="GG16" s="115">
        <f t="shared" si="155"/>
        <v>1.06573010752688</v>
      </c>
      <c r="GH16" s="115">
        <f t="shared" si="156"/>
        <v>0.639438064516129</v>
      </c>
      <c r="GI16" s="69">
        <f t="shared" si="157"/>
        <v>287.42741</v>
      </c>
      <c r="GL16" s="92">
        <f t="shared" si="66"/>
        <v>44958</v>
      </c>
      <c r="GM16" s="106">
        <f t="shared" si="67"/>
        <v>5411.129</v>
      </c>
      <c r="GN16" s="149"/>
      <c r="GO16" s="93"/>
      <c r="GP16" s="63"/>
      <c r="GQ16" s="106"/>
      <c r="GR16" s="92">
        <v>45017</v>
      </c>
      <c r="GS16" s="93">
        <v>6160.406</v>
      </c>
      <c r="GT16" s="93">
        <f t="shared" si="33"/>
        <v>59</v>
      </c>
      <c r="GU16" s="63" t="s">
        <v>65</v>
      </c>
      <c r="GV16" s="106">
        <f t="shared" si="34"/>
        <v>749.277</v>
      </c>
      <c r="GW16" s="93">
        <f t="shared" si="35"/>
        <v>12.6996101694915</v>
      </c>
      <c r="GX16" s="115">
        <f t="shared" si="158"/>
        <v>0.846640677966102</v>
      </c>
      <c r="GY16" s="115">
        <f t="shared" si="159"/>
        <v>0.507984406779661</v>
      </c>
      <c r="GZ16" s="69">
        <f t="shared" si="160"/>
        <v>217.29033</v>
      </c>
      <c r="HC16" s="92">
        <f t="shared" si="71"/>
        <v>45017</v>
      </c>
      <c r="HD16" s="106">
        <f t="shared" si="72"/>
        <v>6160.406</v>
      </c>
      <c r="HE16" s="92">
        <v>45078</v>
      </c>
      <c r="HF16" s="93">
        <v>7082.882</v>
      </c>
      <c r="HG16" s="93">
        <v>59</v>
      </c>
      <c r="HH16" s="63" t="s">
        <v>65</v>
      </c>
      <c r="HI16" s="106">
        <f t="shared" si="73"/>
        <v>922.476</v>
      </c>
      <c r="HJ16" s="93">
        <f t="shared" si="36"/>
        <v>15.635186440678</v>
      </c>
      <c r="HK16" s="115">
        <f t="shared" si="171"/>
        <v>1.04234576271186</v>
      </c>
      <c r="HL16" s="115">
        <f t="shared" si="161"/>
        <v>0.625407457627118</v>
      </c>
      <c r="HM16" s="69">
        <f t="shared" si="162"/>
        <v>267.51804</v>
      </c>
      <c r="HP16" s="92">
        <f t="shared" si="77"/>
        <v>45078</v>
      </c>
      <c r="HQ16" s="106">
        <f t="shared" si="78"/>
        <v>7082.882</v>
      </c>
      <c r="HR16" s="92">
        <v>45139</v>
      </c>
      <c r="HS16" s="93">
        <v>8142.003</v>
      </c>
      <c r="HT16" s="93">
        <f t="shared" si="79"/>
        <v>61</v>
      </c>
      <c r="HU16" s="63" t="s">
        <v>65</v>
      </c>
      <c r="HV16" s="106">
        <f t="shared" si="80"/>
        <v>1059.121</v>
      </c>
      <c r="HW16" s="93">
        <f t="shared" si="81"/>
        <v>17.3626393442623</v>
      </c>
      <c r="HX16" s="115">
        <f t="shared" si="172"/>
        <v>1.15750928961749</v>
      </c>
      <c r="HY16" s="115">
        <f t="shared" si="163"/>
        <v>0.694505573770492</v>
      </c>
      <c r="HZ16" s="69">
        <f t="shared" si="173"/>
        <v>296.669420472727</v>
      </c>
      <c r="IC16" s="92">
        <f t="shared" si="85"/>
        <v>45139</v>
      </c>
      <c r="ID16" s="106">
        <f t="shared" si="86"/>
        <v>8142.003</v>
      </c>
      <c r="IE16" s="92">
        <v>45200</v>
      </c>
      <c r="IF16" s="93">
        <v>8999.814</v>
      </c>
      <c r="IG16" s="93">
        <f t="shared" si="87"/>
        <v>61</v>
      </c>
      <c r="IH16" s="63" t="s">
        <v>65</v>
      </c>
      <c r="II16" s="106">
        <f t="shared" si="88"/>
        <v>857.811000000001</v>
      </c>
      <c r="IJ16" s="93">
        <f t="shared" si="38"/>
        <v>14.0624754098361</v>
      </c>
      <c r="IK16" s="115">
        <f t="shared" si="174"/>
        <v>0.937498360655738</v>
      </c>
      <c r="IL16" s="115">
        <f t="shared" si="164"/>
        <v>0.562499016393443</v>
      </c>
      <c r="IM16" s="69">
        <f t="shared" si="175"/>
        <v>240.280659381818</v>
      </c>
      <c r="IP16" s="92">
        <f t="shared" si="176"/>
        <v>45200</v>
      </c>
      <c r="IQ16" s="164">
        <f t="shared" si="177"/>
        <v>8999.814</v>
      </c>
      <c r="IR16" s="92">
        <v>45261</v>
      </c>
      <c r="IS16" s="93">
        <v>9788.368</v>
      </c>
      <c r="IT16" s="93">
        <v>61</v>
      </c>
      <c r="IU16" s="63" t="s">
        <v>65</v>
      </c>
      <c r="IV16" s="106">
        <f t="shared" si="94"/>
        <v>788.554</v>
      </c>
      <c r="IW16" s="93">
        <f t="shared" si="178"/>
        <v>12.9271147540984</v>
      </c>
      <c r="IX16" s="115">
        <f t="shared" si="179"/>
        <v>0.861807650273224</v>
      </c>
      <c r="IY16" s="115">
        <f t="shared" si="165"/>
        <v>0.517084590163934</v>
      </c>
      <c r="IZ16" s="69">
        <f t="shared" si="166"/>
        <v>220.881144072727</v>
      </c>
      <c r="JC16" s="92">
        <f t="shared" si="99"/>
        <v>45261</v>
      </c>
      <c r="JD16" s="106">
        <f t="shared" si="39"/>
        <v>9788.368</v>
      </c>
      <c r="JE16" s="92">
        <v>45323</v>
      </c>
      <c r="JF16" s="95">
        <v>10720.612</v>
      </c>
      <c r="JG16" s="93">
        <f t="shared" si="100"/>
        <v>62</v>
      </c>
      <c r="JH16" s="63" t="s">
        <v>65</v>
      </c>
      <c r="JI16" s="106">
        <f t="shared" si="180"/>
        <v>932.243999999999</v>
      </c>
      <c r="JJ16" s="93">
        <f t="shared" si="181"/>
        <v>15.0361935483871</v>
      </c>
      <c r="JK16" s="115">
        <f t="shared" si="182"/>
        <v>1.00241290322581</v>
      </c>
      <c r="JL16" s="115">
        <f t="shared" si="167"/>
        <v>0.601447741935483</v>
      </c>
      <c r="JM16" s="69">
        <f t="shared" si="168"/>
        <v>261.130019345454</v>
      </c>
      <c r="JN16" s="129">
        <f>SUM(JF15:JF16)</f>
        <v>21928.219</v>
      </c>
      <c r="JP16" s="92">
        <f t="shared" si="126"/>
        <v>45323</v>
      </c>
      <c r="JQ16" s="106">
        <f t="shared" si="127"/>
        <v>10720.612</v>
      </c>
      <c r="JR16" s="92">
        <v>45383</v>
      </c>
      <c r="JS16" s="93">
        <v>11528.426</v>
      </c>
      <c r="JT16" s="93">
        <f t="shared" si="108"/>
        <v>60</v>
      </c>
      <c r="JU16" s="63" t="s">
        <v>65</v>
      </c>
      <c r="JV16" s="106">
        <f t="shared" si="109"/>
        <v>807.814</v>
      </c>
      <c r="JW16" s="93">
        <f t="shared" si="183"/>
        <v>13.4635666666667</v>
      </c>
      <c r="JX16" s="115">
        <f t="shared" si="184"/>
        <v>0.897571111111111</v>
      </c>
      <c r="JY16" s="115">
        <f t="shared" si="169"/>
        <v>0.538542666666667</v>
      </c>
      <c r="JZ16" s="69">
        <f t="shared" si="170"/>
        <v>226.276045163636</v>
      </c>
    </row>
    <row r="17" ht="57.6" spans="1:286">
      <c r="A17" t="str">
        <f>'SATEC Meter Schedule Template'!C17</f>
        <v>RMT-APL-01-MDB1-APR06-01-50002756-DL3</v>
      </c>
      <c r="B17" t="str">
        <f>'SATEC Meter Schedule Template'!D17</f>
        <v>MTR-APL-01-MDB1-APR06-01</v>
      </c>
      <c r="C17" t="str">
        <f>'SATEC Meter Schedule Template'!P17</f>
        <v>MDB1</v>
      </c>
      <c r="D17" t="str">
        <f>'SATEC Meter Schedule Template'!Q17</f>
        <v>APR06</v>
      </c>
      <c r="E17" t="str">
        <f>'SATEC Meter Schedule Template'!R17</f>
        <v>01</v>
      </c>
      <c r="F17">
        <f>'SATEC Meter Schedule Template'!S17</f>
        <v>50002756</v>
      </c>
      <c r="G17" t="str">
        <f>'SATEC Meter Schedule Template'!V17</f>
        <v>DL3</v>
      </c>
      <c r="H17" s="61" t="s">
        <v>94</v>
      </c>
      <c r="I17" s="63">
        <v>50002756</v>
      </c>
      <c r="J17" s="18" t="s">
        <v>95</v>
      </c>
      <c r="K17" s="92">
        <v>44410.6250004861</v>
      </c>
      <c r="L17" s="93">
        <v>0</v>
      </c>
      <c r="M17" s="92">
        <v>44517</v>
      </c>
      <c r="N17" s="94">
        <v>496.883</v>
      </c>
      <c r="O17" s="95">
        <f t="shared" si="185"/>
        <v>106.374999513901</v>
      </c>
      <c r="P17" s="95">
        <f t="shared" si="185"/>
        <v>496.883</v>
      </c>
      <c r="Q17" s="95">
        <f>P17/O17</f>
        <v>4.67105055013485</v>
      </c>
      <c r="R17" s="92">
        <f>K17</f>
        <v>44410.6250004861</v>
      </c>
      <c r="S17" s="63">
        <v>0</v>
      </c>
      <c r="T17" s="92">
        <v>44470</v>
      </c>
      <c r="U17" s="108">
        <f>V17*Q17</f>
        <v>277.343624143662</v>
      </c>
      <c r="V17" s="93">
        <f t="shared" si="0"/>
        <v>59.3749995139005</v>
      </c>
      <c r="W17" s="63" t="s">
        <v>90</v>
      </c>
      <c r="X17" s="106">
        <f t="shared" si="1"/>
        <v>277.343624143662</v>
      </c>
      <c r="Y17" s="93">
        <f t="shared" si="2"/>
        <v>4.67105055013485</v>
      </c>
      <c r="Z17" s="115">
        <f t="shared" si="128"/>
        <v>0.31140337000899</v>
      </c>
      <c r="AA17" s="115">
        <f t="shared" si="129"/>
        <v>0.186842022005394</v>
      </c>
      <c r="AB17" s="69">
        <f t="shared" si="130"/>
        <v>80.4296510016619</v>
      </c>
      <c r="AC17" s="93"/>
      <c r="AD17" s="92">
        <f t="shared" si="114"/>
        <v>44470</v>
      </c>
      <c r="AE17" s="106">
        <f t="shared" si="119"/>
        <v>277.343624143662</v>
      </c>
      <c r="AF17" s="92">
        <v>44531.0000000231</v>
      </c>
      <c r="AG17" s="120">
        <f>AO17</f>
        <v>544</v>
      </c>
      <c r="AH17" s="93">
        <f t="shared" si="4"/>
        <v>61.0000000231012</v>
      </c>
      <c r="AI17" s="121" t="s">
        <v>91</v>
      </c>
      <c r="AJ17" s="106">
        <f t="shared" si="5"/>
        <v>266.656375856338</v>
      </c>
      <c r="AK17" s="93">
        <f t="shared" si="6"/>
        <v>4.3714159959894</v>
      </c>
      <c r="AL17" s="115">
        <f t="shared" si="131"/>
        <v>0.29142773306596</v>
      </c>
      <c r="AM17" s="115">
        <f t="shared" si="132"/>
        <v>0.174856639839576</v>
      </c>
      <c r="AN17" s="69">
        <f t="shared" si="133"/>
        <v>77.3303489983381</v>
      </c>
      <c r="AO17" s="49">
        <v>544</v>
      </c>
      <c r="BC17" s="92">
        <f t="shared" si="186"/>
        <v>44531.0000000231</v>
      </c>
      <c r="BD17" s="128">
        <f>AO17</f>
        <v>544</v>
      </c>
      <c r="BE17" s="92">
        <v>44593.9008564815</v>
      </c>
      <c r="BF17" s="95">
        <v>920.456</v>
      </c>
      <c r="BG17" s="93">
        <f t="shared" si="9"/>
        <v>62.9008564584001</v>
      </c>
      <c r="BH17" s="135" t="s">
        <v>65</v>
      </c>
      <c r="BI17" s="106">
        <f t="shared" si="10"/>
        <v>376.456</v>
      </c>
      <c r="BJ17" s="93">
        <f t="shared" si="11"/>
        <v>5.98491055919043</v>
      </c>
      <c r="BK17" s="115">
        <f t="shared" si="134"/>
        <v>0.398994037279362</v>
      </c>
      <c r="BL17" s="115">
        <f t="shared" si="135"/>
        <v>0.239396422367617</v>
      </c>
      <c r="BM17" s="69">
        <f t="shared" si="136"/>
        <v>109.17224</v>
      </c>
      <c r="BT17" s="138">
        <v>44631</v>
      </c>
      <c r="BU17" s="142">
        <v>0.501388888888889</v>
      </c>
      <c r="CF17" t="s">
        <v>82</v>
      </c>
      <c r="CG17" s="145" t="s">
        <v>83</v>
      </c>
      <c r="CJ17" s="92">
        <f t="shared" si="40"/>
        <v>44593.9008564815</v>
      </c>
      <c r="CK17" s="106">
        <f t="shared" si="41"/>
        <v>920.456</v>
      </c>
      <c r="CL17" s="146">
        <v>44593.9008564815</v>
      </c>
      <c r="CM17" s="106"/>
      <c r="CN17" s="106"/>
      <c r="CO17" s="106"/>
      <c r="CP17" s="106"/>
      <c r="CQ17" s="106"/>
      <c r="CR17" s="106"/>
      <c r="CS17" s="106"/>
      <c r="CT17" s="92">
        <v>44652</v>
      </c>
      <c r="CU17" s="85">
        <v>1225</v>
      </c>
      <c r="CV17" s="93">
        <f t="shared" si="12"/>
        <v>58.0991435184987</v>
      </c>
      <c r="CW17" s="63" t="s">
        <v>65</v>
      </c>
      <c r="CX17" s="106">
        <f t="shared" si="42"/>
        <v>304.544</v>
      </c>
      <c r="CY17" s="93">
        <f t="shared" si="13"/>
        <v>5.2417984423993</v>
      </c>
      <c r="CZ17" s="115">
        <f t="shared" si="137"/>
        <v>0.349453229493286</v>
      </c>
      <c r="DA17" s="115">
        <f t="shared" si="138"/>
        <v>0.209671937695972</v>
      </c>
      <c r="DB17" s="69">
        <f t="shared" si="139"/>
        <v>88.31776</v>
      </c>
      <c r="DE17" s="92">
        <f t="shared" si="43"/>
        <v>44652</v>
      </c>
      <c r="DF17" s="106">
        <f t="shared" si="44"/>
        <v>1225</v>
      </c>
      <c r="DG17" s="106"/>
      <c r="DH17" s="106"/>
      <c r="DI17" s="106"/>
      <c r="DJ17" s="106"/>
      <c r="DK17" s="92">
        <v>44713</v>
      </c>
      <c r="DL17" s="149">
        <v>1555.046</v>
      </c>
      <c r="DM17" s="93">
        <f t="shared" si="14"/>
        <v>61</v>
      </c>
      <c r="DN17" s="63" t="s">
        <v>65</v>
      </c>
      <c r="DO17" s="106">
        <f t="shared" si="15"/>
        <v>330.046</v>
      </c>
      <c r="DP17" s="93">
        <f t="shared" si="16"/>
        <v>5.41059016393443</v>
      </c>
      <c r="DQ17" s="115">
        <f t="shared" si="140"/>
        <v>0.360706010928962</v>
      </c>
      <c r="DR17" s="115">
        <f t="shared" si="141"/>
        <v>0.216423606557377</v>
      </c>
      <c r="DS17" s="69">
        <f t="shared" si="142"/>
        <v>95.71334</v>
      </c>
      <c r="DV17" s="92">
        <f t="shared" si="45"/>
        <v>44713</v>
      </c>
      <c r="DW17" s="106">
        <f t="shared" si="46"/>
        <v>1555.046</v>
      </c>
      <c r="DX17" s="149"/>
      <c r="DY17" s="93"/>
      <c r="DZ17" s="63"/>
      <c r="EA17" s="106"/>
      <c r="EB17" s="92">
        <v>44774</v>
      </c>
      <c r="EC17" s="149">
        <v>1863</v>
      </c>
      <c r="ED17" s="93">
        <f t="shared" si="17"/>
        <v>61</v>
      </c>
      <c r="EE17" s="63" t="s">
        <v>65</v>
      </c>
      <c r="EF17" s="106">
        <f t="shared" si="18"/>
        <v>307.954</v>
      </c>
      <c r="EG17" s="93">
        <f t="shared" si="19"/>
        <v>5.0484262295082</v>
      </c>
      <c r="EH17" s="115">
        <f t="shared" si="143"/>
        <v>0.33656174863388</v>
      </c>
      <c r="EI17" s="115">
        <f t="shared" si="144"/>
        <v>0.201937049180328</v>
      </c>
      <c r="EJ17" s="69">
        <f t="shared" si="145"/>
        <v>89.30666</v>
      </c>
      <c r="EM17" s="92">
        <f t="shared" si="50"/>
        <v>44774</v>
      </c>
      <c r="EN17" s="106">
        <f t="shared" si="51"/>
        <v>1863</v>
      </c>
      <c r="EO17" s="149"/>
      <c r="EP17" s="93"/>
      <c r="EQ17" s="63"/>
      <c r="ER17" s="106"/>
      <c r="ES17" s="92">
        <v>44835</v>
      </c>
      <c r="ET17" s="149">
        <v>2159</v>
      </c>
      <c r="EU17" s="93">
        <f t="shared" si="20"/>
        <v>61</v>
      </c>
      <c r="EV17" s="63" t="s">
        <v>65</v>
      </c>
      <c r="EW17" s="106">
        <f t="shared" si="146"/>
        <v>296</v>
      </c>
      <c r="EX17" s="93">
        <f t="shared" si="22"/>
        <v>4.85245901639344</v>
      </c>
      <c r="EY17" s="115">
        <f t="shared" si="147"/>
        <v>0.323497267759563</v>
      </c>
      <c r="EZ17" s="115">
        <f t="shared" si="148"/>
        <v>0.194098360655738</v>
      </c>
      <c r="FA17" s="69">
        <f t="shared" si="149"/>
        <v>85.84</v>
      </c>
      <c r="FD17" s="92">
        <f t="shared" si="55"/>
        <v>44835</v>
      </c>
      <c r="FE17" s="106">
        <f t="shared" si="56"/>
        <v>2159</v>
      </c>
      <c r="FF17" s="149"/>
      <c r="FG17" s="93"/>
      <c r="FH17" s="63"/>
      <c r="FI17" s="106"/>
      <c r="FJ17" s="92">
        <v>44896</v>
      </c>
      <c r="FK17" s="149">
        <v>2422</v>
      </c>
      <c r="FL17" s="93">
        <f t="shared" si="26"/>
        <v>61</v>
      </c>
      <c r="FM17" s="63" t="s">
        <v>65</v>
      </c>
      <c r="FN17" s="106">
        <f t="shared" si="150"/>
        <v>263</v>
      </c>
      <c r="FO17" s="93">
        <f t="shared" si="58"/>
        <v>4.31147540983607</v>
      </c>
      <c r="FP17" s="115">
        <f t="shared" si="151"/>
        <v>0.287431693989071</v>
      </c>
      <c r="FQ17" s="115">
        <f t="shared" si="152"/>
        <v>0.172459016393443</v>
      </c>
      <c r="FR17" s="69">
        <f t="shared" si="153"/>
        <v>76.27</v>
      </c>
      <c r="FU17" s="92">
        <f t="shared" si="61"/>
        <v>44896</v>
      </c>
      <c r="FV17" s="106">
        <f t="shared" si="62"/>
        <v>2422</v>
      </c>
      <c r="FW17" s="149"/>
      <c r="FX17" s="93"/>
      <c r="FY17" s="63"/>
      <c r="FZ17" s="106"/>
      <c r="GA17" s="92">
        <v>44958</v>
      </c>
      <c r="GB17" s="93">
        <v>2738.369</v>
      </c>
      <c r="GC17" s="93">
        <f t="shared" si="30"/>
        <v>62</v>
      </c>
      <c r="GD17" s="63" t="s">
        <v>65</v>
      </c>
      <c r="GE17" s="106">
        <f t="shared" si="154"/>
        <v>316.369</v>
      </c>
      <c r="GF17" s="93">
        <f t="shared" si="32"/>
        <v>5.10272580645162</v>
      </c>
      <c r="GG17" s="115">
        <f t="shared" si="155"/>
        <v>0.340181720430108</v>
      </c>
      <c r="GH17" s="115">
        <f t="shared" si="156"/>
        <v>0.204109032258065</v>
      </c>
      <c r="GI17" s="69">
        <f t="shared" si="157"/>
        <v>91.74701</v>
      </c>
      <c r="GL17" s="92">
        <f t="shared" si="66"/>
        <v>44958</v>
      </c>
      <c r="GM17" s="106">
        <f t="shared" si="67"/>
        <v>2738.369</v>
      </c>
      <c r="GN17" s="149"/>
      <c r="GO17" s="93"/>
      <c r="GP17" s="63"/>
      <c r="GQ17" s="106"/>
      <c r="GR17" s="92">
        <v>45017</v>
      </c>
      <c r="GS17" s="93">
        <v>3028.173</v>
      </c>
      <c r="GT17" s="93">
        <f t="shared" si="33"/>
        <v>59</v>
      </c>
      <c r="GU17" s="63" t="s">
        <v>65</v>
      </c>
      <c r="GV17" s="106">
        <f t="shared" si="34"/>
        <v>289.804</v>
      </c>
      <c r="GW17" s="93">
        <f t="shared" si="35"/>
        <v>4.91193220338982</v>
      </c>
      <c r="GX17" s="115">
        <f t="shared" si="158"/>
        <v>0.327462146892655</v>
      </c>
      <c r="GY17" s="115">
        <f t="shared" si="159"/>
        <v>0.196477288135593</v>
      </c>
      <c r="GZ17" s="69">
        <f t="shared" si="160"/>
        <v>84.0431599999999</v>
      </c>
      <c r="HC17" s="92">
        <f t="shared" si="71"/>
        <v>45017</v>
      </c>
      <c r="HD17" s="106">
        <f t="shared" si="72"/>
        <v>3028.173</v>
      </c>
      <c r="HE17" s="92">
        <v>45078</v>
      </c>
      <c r="HF17" s="93">
        <v>3308.744</v>
      </c>
      <c r="HG17" s="93">
        <v>59</v>
      </c>
      <c r="HH17" s="63" t="s">
        <v>65</v>
      </c>
      <c r="HI17" s="106">
        <f t="shared" si="73"/>
        <v>280.571</v>
      </c>
      <c r="HJ17" s="93">
        <f t="shared" si="36"/>
        <v>4.75544067796611</v>
      </c>
      <c r="HK17" s="115">
        <f t="shared" si="171"/>
        <v>0.317029378531074</v>
      </c>
      <c r="HL17" s="115">
        <f t="shared" si="161"/>
        <v>0.190217627118644</v>
      </c>
      <c r="HM17" s="69">
        <f t="shared" si="162"/>
        <v>81.3655900000001</v>
      </c>
      <c r="HP17" s="92">
        <f t="shared" si="77"/>
        <v>45078</v>
      </c>
      <c r="HQ17" s="106">
        <f t="shared" si="78"/>
        <v>3308.744</v>
      </c>
      <c r="HR17" s="92">
        <v>45139</v>
      </c>
      <c r="HS17" s="93">
        <v>3486.206</v>
      </c>
      <c r="HT17" s="93">
        <f t="shared" si="79"/>
        <v>61</v>
      </c>
      <c r="HU17" s="63" t="s">
        <v>65</v>
      </c>
      <c r="HV17" s="106">
        <f t="shared" si="80"/>
        <v>177.462</v>
      </c>
      <c r="HW17" s="93">
        <f t="shared" si="81"/>
        <v>2.9092131147541</v>
      </c>
      <c r="HX17" s="115">
        <f t="shared" si="172"/>
        <v>0.193947540983607</v>
      </c>
      <c r="HY17" s="115">
        <f t="shared" si="163"/>
        <v>0.116368524590164</v>
      </c>
      <c r="HZ17" s="69">
        <f t="shared" si="173"/>
        <v>49.7087194909091</v>
      </c>
      <c r="IC17" s="92">
        <f t="shared" si="85"/>
        <v>45139</v>
      </c>
      <c r="ID17" s="106">
        <f t="shared" si="86"/>
        <v>3486.206</v>
      </c>
      <c r="IE17" s="92">
        <v>45200</v>
      </c>
      <c r="IF17" s="93">
        <v>3753.772</v>
      </c>
      <c r="IG17" s="93">
        <f t="shared" si="87"/>
        <v>61</v>
      </c>
      <c r="IH17" s="63" t="s">
        <v>65</v>
      </c>
      <c r="II17" s="106">
        <f t="shared" si="88"/>
        <v>267.566</v>
      </c>
      <c r="IJ17" s="93">
        <f t="shared" si="38"/>
        <v>4.38632786885246</v>
      </c>
      <c r="IK17" s="115">
        <f t="shared" si="174"/>
        <v>0.292421857923497</v>
      </c>
      <c r="IL17" s="115">
        <f t="shared" si="164"/>
        <v>0.175453114754098</v>
      </c>
      <c r="IM17" s="69">
        <f t="shared" si="175"/>
        <v>74.9476690181818</v>
      </c>
      <c r="IP17" s="92">
        <f t="shared" si="176"/>
        <v>45200</v>
      </c>
      <c r="IQ17" s="164">
        <f t="shared" si="177"/>
        <v>3753.772</v>
      </c>
      <c r="IR17" s="92">
        <v>45261</v>
      </c>
      <c r="IS17" s="95">
        <v>3991.83</v>
      </c>
      <c r="IT17" s="93">
        <v>61</v>
      </c>
      <c r="IU17" s="63" t="s">
        <v>65</v>
      </c>
      <c r="IV17" s="106">
        <f t="shared" si="94"/>
        <v>238.058</v>
      </c>
      <c r="IW17" s="93">
        <f t="shared" si="178"/>
        <v>3.90259016393443</v>
      </c>
      <c r="IX17" s="115">
        <f t="shared" si="179"/>
        <v>0.260172677595628</v>
      </c>
      <c r="IY17" s="115">
        <f t="shared" si="165"/>
        <v>0.156103606557377</v>
      </c>
      <c r="IZ17" s="69">
        <f t="shared" si="166"/>
        <v>66.6822099636364</v>
      </c>
      <c r="JC17" s="92">
        <f t="shared" si="99"/>
        <v>45261</v>
      </c>
      <c r="JD17" s="106">
        <f t="shared" si="39"/>
        <v>3991.83</v>
      </c>
      <c r="JE17" s="92">
        <v>45323</v>
      </c>
      <c r="JF17" s="95">
        <v>4358.982</v>
      </c>
      <c r="JG17" s="93">
        <f t="shared" si="100"/>
        <v>62</v>
      </c>
      <c r="JH17" s="62" t="s">
        <v>96</v>
      </c>
      <c r="JI17" s="106">
        <f t="shared" si="180"/>
        <v>367.152000000004</v>
      </c>
      <c r="JJ17" s="93">
        <f t="shared" si="181"/>
        <v>5.92180645161296</v>
      </c>
      <c r="JK17" s="115">
        <f t="shared" si="182"/>
        <v>0.394787096774197</v>
      </c>
      <c r="JL17" s="115">
        <f t="shared" si="167"/>
        <v>0.236872258064519</v>
      </c>
      <c r="JM17" s="69">
        <f t="shared" si="168"/>
        <v>102.842612945456</v>
      </c>
      <c r="JN17" s="129">
        <f>JO17-JN16</f>
        <v>4358.982</v>
      </c>
      <c r="JO17">
        <v>26287.201</v>
      </c>
      <c r="JP17" s="92">
        <f t="shared" si="126"/>
        <v>45323</v>
      </c>
      <c r="JQ17" s="106">
        <f t="shared" si="127"/>
        <v>4358.982</v>
      </c>
      <c r="JR17" s="92">
        <v>45383</v>
      </c>
      <c r="JS17" s="93">
        <v>4576.787</v>
      </c>
      <c r="JT17" s="93">
        <f t="shared" si="108"/>
        <v>60</v>
      </c>
      <c r="JU17" s="63" t="s">
        <v>65</v>
      </c>
      <c r="JV17" s="106">
        <f t="shared" si="109"/>
        <v>217.804999999997</v>
      </c>
      <c r="JW17" s="93">
        <f t="shared" si="183"/>
        <v>3.63008333333328</v>
      </c>
      <c r="JX17" s="115">
        <f t="shared" si="184"/>
        <v>0.242005555555552</v>
      </c>
      <c r="JY17" s="115">
        <f t="shared" si="169"/>
        <v>0.145203333333331</v>
      </c>
      <c r="JZ17" s="69">
        <f t="shared" si="170"/>
        <v>61.0091605454536</v>
      </c>
    </row>
    <row r="18" spans="1:286">
      <c r="A18" t="str">
        <f>'SATEC Meter Schedule Template'!C18</f>
        <v>RMT-APL-01-MDB1-APR07-01-50002692-DL1</v>
      </c>
      <c r="B18" t="str">
        <f>'SATEC Meter Schedule Template'!D18</f>
        <v>MTR-APL-01-MDB1-APR07-01</v>
      </c>
      <c r="C18" t="str">
        <f>'SATEC Meter Schedule Template'!P18</f>
        <v>MDB1</v>
      </c>
      <c r="D18" t="str">
        <f>'SATEC Meter Schedule Template'!Q18</f>
        <v>APR07</v>
      </c>
      <c r="E18" t="str">
        <f>'SATEC Meter Schedule Template'!R18</f>
        <v>01</v>
      </c>
      <c r="F18">
        <f>'SATEC Meter Schedule Template'!S18</f>
        <v>50002692</v>
      </c>
      <c r="G18" t="str">
        <f>'SATEC Meter Schedule Template'!V18</f>
        <v>DL1</v>
      </c>
      <c r="H18" s="61" t="s">
        <v>97</v>
      </c>
      <c r="I18" s="63">
        <v>50002692</v>
      </c>
      <c r="J18" s="18" t="s">
        <v>98</v>
      </c>
      <c r="K18" s="92"/>
      <c r="L18" s="93"/>
      <c r="M18" s="92"/>
      <c r="N18" s="94">
        <v>1570</v>
      </c>
      <c r="O18" s="95"/>
      <c r="P18" s="95"/>
      <c r="Q18" s="95"/>
      <c r="R18" s="105">
        <v>44398</v>
      </c>
      <c r="S18" s="63">
        <v>0</v>
      </c>
      <c r="T18" s="92">
        <v>44470</v>
      </c>
      <c r="U18" s="93">
        <v>183</v>
      </c>
      <c r="V18" s="93">
        <f t="shared" si="0"/>
        <v>72</v>
      </c>
      <c r="W18" s="63" t="s">
        <v>65</v>
      </c>
      <c r="X18" s="106">
        <f t="shared" si="1"/>
        <v>183</v>
      </c>
      <c r="Y18" s="93">
        <f t="shared" si="2"/>
        <v>2.54166666666667</v>
      </c>
      <c r="Z18" s="115">
        <f t="shared" si="128"/>
        <v>0.169444444444444</v>
      </c>
      <c r="AA18" s="115">
        <f t="shared" si="129"/>
        <v>0.101666666666667</v>
      </c>
      <c r="AB18" s="69">
        <f t="shared" si="130"/>
        <v>53.07</v>
      </c>
      <c r="AC18" s="93"/>
      <c r="AD18" s="92">
        <f t="shared" si="114"/>
        <v>44470</v>
      </c>
      <c r="AE18" s="106">
        <f t="shared" si="119"/>
        <v>183</v>
      </c>
      <c r="AF18" s="92">
        <v>44531.0000000231</v>
      </c>
      <c r="AG18" s="93">
        <v>582</v>
      </c>
      <c r="AH18" s="93">
        <f t="shared" si="4"/>
        <v>61.0000000231012</v>
      </c>
      <c r="AI18" s="63" t="s">
        <v>65</v>
      </c>
      <c r="AJ18" s="106">
        <f t="shared" si="5"/>
        <v>399</v>
      </c>
      <c r="AK18" s="93">
        <f t="shared" si="6"/>
        <v>6.54098360408026</v>
      </c>
      <c r="AL18" s="115">
        <f t="shared" si="131"/>
        <v>0.43606557360535</v>
      </c>
      <c r="AM18" s="115">
        <f t="shared" si="132"/>
        <v>0.26163934416321</v>
      </c>
      <c r="AN18" s="69">
        <f t="shared" si="133"/>
        <v>115.71</v>
      </c>
      <c r="BC18" s="92">
        <f t="shared" si="186"/>
        <v>44531.0000000231</v>
      </c>
      <c r="BD18" s="106">
        <f>AG18</f>
        <v>582</v>
      </c>
      <c r="BE18" s="92">
        <v>44593.9013657407</v>
      </c>
      <c r="BF18" s="95">
        <v>2060.752</v>
      </c>
      <c r="BG18" s="93">
        <f t="shared" si="9"/>
        <v>62.9013657175965</v>
      </c>
      <c r="BH18" s="63" t="s">
        <v>65</v>
      </c>
      <c r="BI18" s="106">
        <f t="shared" si="10"/>
        <v>1478.752</v>
      </c>
      <c r="BJ18" s="93">
        <f t="shared" si="11"/>
        <v>23.5090603062427</v>
      </c>
      <c r="BK18" s="115">
        <f t="shared" si="134"/>
        <v>1.56727068708284</v>
      </c>
      <c r="BL18" s="115">
        <f t="shared" si="135"/>
        <v>0.940362412249706</v>
      </c>
      <c r="BM18" s="69">
        <f t="shared" si="136"/>
        <v>428.83808</v>
      </c>
      <c r="BT18" s="138">
        <v>44631</v>
      </c>
      <c r="BU18" s="142">
        <v>0.501388888888889</v>
      </c>
      <c r="CF18" t="s">
        <v>82</v>
      </c>
      <c r="CG18" s="145" t="s">
        <v>83</v>
      </c>
      <c r="CJ18" s="92">
        <f t="shared" si="40"/>
        <v>44593.9013657407</v>
      </c>
      <c r="CK18" s="106">
        <f t="shared" si="41"/>
        <v>2060.752</v>
      </c>
      <c r="CL18" s="146">
        <v>44593.9013657407</v>
      </c>
      <c r="CM18" s="106"/>
      <c r="CN18" s="106"/>
      <c r="CO18" s="106"/>
      <c r="CP18" s="106"/>
      <c r="CQ18" s="106"/>
      <c r="CR18" s="106"/>
      <c r="CS18" s="106"/>
      <c r="CT18" s="92">
        <v>44652</v>
      </c>
      <c r="CU18" s="149">
        <v>2549</v>
      </c>
      <c r="CV18" s="93">
        <f t="shared" si="12"/>
        <v>58.0986342593023</v>
      </c>
      <c r="CW18" s="63" t="s">
        <v>65</v>
      </c>
      <c r="CX18" s="106">
        <f t="shared" si="42"/>
        <v>488.248</v>
      </c>
      <c r="CY18" s="93">
        <f t="shared" si="13"/>
        <v>8.40377757970834</v>
      </c>
      <c r="CZ18" s="115">
        <f t="shared" si="137"/>
        <v>0.560251838647223</v>
      </c>
      <c r="DA18" s="115">
        <f t="shared" si="138"/>
        <v>0.336151103188334</v>
      </c>
      <c r="DB18" s="69">
        <f t="shared" si="139"/>
        <v>141.59192</v>
      </c>
      <c r="DE18" s="92">
        <f t="shared" si="43"/>
        <v>44652</v>
      </c>
      <c r="DF18" s="106">
        <f t="shared" si="44"/>
        <v>2549</v>
      </c>
      <c r="DG18" s="92"/>
      <c r="DH18" s="106"/>
      <c r="DI18" s="106"/>
      <c r="DJ18" s="106"/>
      <c r="DK18" s="92">
        <v>44713</v>
      </c>
      <c r="DL18" s="149">
        <v>2889.844</v>
      </c>
      <c r="DM18" s="93">
        <f t="shared" si="14"/>
        <v>61</v>
      </c>
      <c r="DN18" s="63" t="s">
        <v>65</v>
      </c>
      <c r="DO18" s="106">
        <f t="shared" si="15"/>
        <v>340.844</v>
      </c>
      <c r="DP18" s="93">
        <f t="shared" si="16"/>
        <v>5.58760655737705</v>
      </c>
      <c r="DQ18" s="115">
        <f t="shared" si="140"/>
        <v>0.372507103825137</v>
      </c>
      <c r="DR18" s="115">
        <f t="shared" si="141"/>
        <v>0.223504262295082</v>
      </c>
      <c r="DS18" s="69">
        <f t="shared" si="142"/>
        <v>98.84476</v>
      </c>
      <c r="DV18" s="92">
        <f t="shared" si="45"/>
        <v>44713</v>
      </c>
      <c r="DW18" s="106">
        <f t="shared" si="46"/>
        <v>2889.844</v>
      </c>
      <c r="DX18" s="92">
        <v>44726</v>
      </c>
      <c r="DY18" s="106">
        <v>2938.49</v>
      </c>
      <c r="DZ18" s="106">
        <f>DY18-DW18</f>
        <v>48.6459999999997</v>
      </c>
      <c r="EA18" s="106"/>
      <c r="EB18" s="92">
        <v>44774</v>
      </c>
      <c r="EC18" s="149">
        <v>2987</v>
      </c>
      <c r="ED18" s="93">
        <f t="shared" si="17"/>
        <v>61</v>
      </c>
      <c r="EE18" s="63" t="s">
        <v>65</v>
      </c>
      <c r="EF18" s="106">
        <f t="shared" si="18"/>
        <v>97.1559999999999</v>
      </c>
      <c r="EG18" s="93">
        <f t="shared" si="19"/>
        <v>1.59272131147541</v>
      </c>
      <c r="EH18" s="115">
        <f t="shared" si="143"/>
        <v>0.106181420765027</v>
      </c>
      <c r="EI18" s="115">
        <f t="shared" si="144"/>
        <v>0.0637088524590164</v>
      </c>
      <c r="EJ18" s="69">
        <f t="shared" si="145"/>
        <v>28.17524</v>
      </c>
      <c r="EM18" s="92">
        <f t="shared" si="50"/>
        <v>44774</v>
      </c>
      <c r="EN18" s="106">
        <f t="shared" si="51"/>
        <v>2987</v>
      </c>
      <c r="EO18" s="92">
        <v>44726</v>
      </c>
      <c r="EP18" s="106">
        <v>2938.49</v>
      </c>
      <c r="EQ18" s="106">
        <v>48.6459999999997</v>
      </c>
      <c r="ER18" s="106"/>
      <c r="ES18" s="92">
        <v>44835</v>
      </c>
      <c r="ET18" s="149">
        <v>3171</v>
      </c>
      <c r="EU18" s="93">
        <f t="shared" si="20"/>
        <v>61</v>
      </c>
      <c r="EV18" s="63" t="s">
        <v>65</v>
      </c>
      <c r="EW18" s="106">
        <f t="shared" si="146"/>
        <v>184</v>
      </c>
      <c r="EX18" s="93">
        <f t="shared" si="22"/>
        <v>3.01639344262295</v>
      </c>
      <c r="EY18" s="115">
        <f t="shared" si="147"/>
        <v>0.201092896174863</v>
      </c>
      <c r="EZ18" s="115">
        <f t="shared" si="148"/>
        <v>0.120655737704918</v>
      </c>
      <c r="FA18" s="69">
        <f t="shared" si="149"/>
        <v>53.36</v>
      </c>
      <c r="FD18" s="92">
        <f t="shared" si="55"/>
        <v>44835</v>
      </c>
      <c r="FE18" s="106">
        <f t="shared" si="56"/>
        <v>3171</v>
      </c>
      <c r="FF18" s="92"/>
      <c r="FG18" s="106"/>
      <c r="FH18" s="106"/>
      <c r="FI18" s="106"/>
      <c r="FJ18" s="92">
        <v>44896</v>
      </c>
      <c r="FK18" s="149">
        <v>3293</v>
      </c>
      <c r="FL18" s="93">
        <f t="shared" si="26"/>
        <v>61</v>
      </c>
      <c r="FM18" s="63" t="s">
        <v>65</v>
      </c>
      <c r="FN18" s="106">
        <f t="shared" si="150"/>
        <v>122</v>
      </c>
      <c r="FO18" s="93">
        <f t="shared" si="58"/>
        <v>2</v>
      </c>
      <c r="FP18" s="115">
        <f t="shared" si="151"/>
        <v>0.133333333333333</v>
      </c>
      <c r="FQ18" s="115">
        <f t="shared" si="152"/>
        <v>0.08</v>
      </c>
      <c r="FR18" s="69">
        <f t="shared" si="153"/>
        <v>35.38</v>
      </c>
      <c r="FU18" s="92">
        <f t="shared" si="61"/>
        <v>44896</v>
      </c>
      <c r="FV18" s="106">
        <f t="shared" si="62"/>
        <v>3293</v>
      </c>
      <c r="FW18" s="92"/>
      <c r="FX18" s="106"/>
      <c r="FY18" s="106"/>
      <c r="FZ18" s="106"/>
      <c r="GA18" s="92">
        <v>44958</v>
      </c>
      <c r="GB18" s="106">
        <v>3413.182</v>
      </c>
      <c r="GC18" s="93">
        <f t="shared" si="30"/>
        <v>62</v>
      </c>
      <c r="GD18" s="63" t="s">
        <v>65</v>
      </c>
      <c r="GE18" s="106">
        <f t="shared" si="154"/>
        <v>120.182</v>
      </c>
      <c r="GF18" s="93">
        <f t="shared" si="32"/>
        <v>1.93841935483871</v>
      </c>
      <c r="GG18" s="115">
        <f t="shared" si="155"/>
        <v>0.129227956989247</v>
      </c>
      <c r="GH18" s="115">
        <f t="shared" si="156"/>
        <v>0.0775367741935482</v>
      </c>
      <c r="GI18" s="69">
        <f t="shared" si="157"/>
        <v>34.8527799999999</v>
      </c>
      <c r="GL18" s="92">
        <f t="shared" si="66"/>
        <v>44958</v>
      </c>
      <c r="GM18" s="106">
        <f t="shared" si="67"/>
        <v>3413.182</v>
      </c>
      <c r="GN18" s="92"/>
      <c r="GO18" s="106"/>
      <c r="GP18" s="106"/>
      <c r="GQ18" s="106"/>
      <c r="GR18" s="92">
        <v>45017</v>
      </c>
      <c r="GS18" s="106">
        <v>3508.887</v>
      </c>
      <c r="GT18" s="93">
        <f t="shared" si="33"/>
        <v>59</v>
      </c>
      <c r="GU18" s="63" t="s">
        <v>65</v>
      </c>
      <c r="GV18" s="106">
        <f t="shared" si="34"/>
        <v>95.7050000000004</v>
      </c>
      <c r="GW18" s="93">
        <f t="shared" si="35"/>
        <v>1.6221186440678</v>
      </c>
      <c r="GX18" s="115">
        <f t="shared" si="158"/>
        <v>0.108141242937854</v>
      </c>
      <c r="GY18" s="115">
        <f t="shared" si="159"/>
        <v>0.0648847457627121</v>
      </c>
      <c r="GZ18" s="69">
        <f t="shared" si="160"/>
        <v>27.7544500000001</v>
      </c>
      <c r="HC18" s="92">
        <f t="shared" si="71"/>
        <v>45017</v>
      </c>
      <c r="HD18" s="106">
        <f t="shared" si="72"/>
        <v>3508.887</v>
      </c>
      <c r="HE18" s="92">
        <v>45078</v>
      </c>
      <c r="HF18" s="106">
        <v>3630.549</v>
      </c>
      <c r="HG18" s="93">
        <v>59</v>
      </c>
      <c r="HH18" s="63" t="s">
        <v>65</v>
      </c>
      <c r="HI18" s="106">
        <f t="shared" si="73"/>
        <v>121.662</v>
      </c>
      <c r="HJ18" s="93">
        <f t="shared" si="36"/>
        <v>2.06206779661017</v>
      </c>
      <c r="HK18" s="115">
        <f t="shared" si="171"/>
        <v>0.137471186440678</v>
      </c>
      <c r="HL18" s="115">
        <f t="shared" si="161"/>
        <v>0.0824827118644066</v>
      </c>
      <c r="HM18" s="69">
        <f t="shared" si="162"/>
        <v>35.2819799999999</v>
      </c>
      <c r="HP18" s="92">
        <f t="shared" si="77"/>
        <v>45078</v>
      </c>
      <c r="HQ18" s="106">
        <f t="shared" si="78"/>
        <v>3630.549</v>
      </c>
      <c r="HR18" s="92">
        <v>45139</v>
      </c>
      <c r="HS18" s="106">
        <v>3707.168</v>
      </c>
      <c r="HT18" s="93">
        <f t="shared" si="79"/>
        <v>61</v>
      </c>
      <c r="HU18" s="63" t="s">
        <v>65</v>
      </c>
      <c r="HV18" s="106">
        <f t="shared" si="80"/>
        <v>76.6190000000001</v>
      </c>
      <c r="HW18" s="93">
        <f t="shared" si="81"/>
        <v>1.25604918032787</v>
      </c>
      <c r="HX18" s="115">
        <f t="shared" si="172"/>
        <v>0.0837366120218581</v>
      </c>
      <c r="HY18" s="115">
        <f t="shared" si="163"/>
        <v>0.0502419672131149</v>
      </c>
      <c r="HZ18" s="69">
        <f t="shared" si="173"/>
        <v>21.4616784363637</v>
      </c>
      <c r="IC18" s="92">
        <f t="shared" si="85"/>
        <v>45139</v>
      </c>
      <c r="ID18" s="106">
        <f t="shared" si="86"/>
        <v>3707.168</v>
      </c>
      <c r="IE18" s="92">
        <v>45200</v>
      </c>
      <c r="IF18" s="106">
        <v>3834.155</v>
      </c>
      <c r="IG18" s="93">
        <f t="shared" si="87"/>
        <v>61</v>
      </c>
      <c r="IH18" s="63" t="s">
        <v>65</v>
      </c>
      <c r="II18" s="106">
        <f t="shared" si="88"/>
        <v>126.987</v>
      </c>
      <c r="IJ18" s="93">
        <f t="shared" si="38"/>
        <v>2.08175409836066</v>
      </c>
      <c r="IK18" s="115">
        <f t="shared" si="174"/>
        <v>0.138783606557377</v>
      </c>
      <c r="IL18" s="115">
        <f t="shared" si="164"/>
        <v>0.0832701639344263</v>
      </c>
      <c r="IM18" s="69">
        <f t="shared" si="175"/>
        <v>35.5702131272728</v>
      </c>
      <c r="IP18" s="92">
        <f t="shared" si="176"/>
        <v>45200</v>
      </c>
      <c r="IQ18" s="164">
        <f t="shared" si="177"/>
        <v>3834.155</v>
      </c>
      <c r="IR18" s="92">
        <v>45261</v>
      </c>
      <c r="IS18" s="106">
        <v>3944.659</v>
      </c>
      <c r="IT18" s="93">
        <v>61</v>
      </c>
      <c r="IU18" s="63" t="s">
        <v>65</v>
      </c>
      <c r="IV18" s="106">
        <f t="shared" si="94"/>
        <v>110.504</v>
      </c>
      <c r="IW18" s="93">
        <f t="shared" si="178"/>
        <v>1.81154098360656</v>
      </c>
      <c r="IX18" s="115">
        <f t="shared" si="179"/>
        <v>0.120769398907104</v>
      </c>
      <c r="IY18" s="115">
        <f t="shared" si="165"/>
        <v>0.0724616393442622</v>
      </c>
      <c r="IZ18" s="69">
        <f t="shared" si="166"/>
        <v>30.9531749818182</v>
      </c>
      <c r="JC18" s="92">
        <f t="shared" si="99"/>
        <v>45261</v>
      </c>
      <c r="JD18" s="106">
        <f t="shared" si="39"/>
        <v>3944.659</v>
      </c>
      <c r="JE18" s="92">
        <v>45323</v>
      </c>
      <c r="JF18" s="106">
        <v>4133.658</v>
      </c>
      <c r="JG18" s="93">
        <f t="shared" si="100"/>
        <v>62</v>
      </c>
      <c r="JH18" s="63" t="s">
        <v>65</v>
      </c>
      <c r="JI18" s="106">
        <f t="shared" si="180"/>
        <v>188.999</v>
      </c>
      <c r="JJ18" s="93">
        <f t="shared" si="181"/>
        <v>3.04837096774194</v>
      </c>
      <c r="JK18" s="115">
        <f t="shared" si="182"/>
        <v>0.203224731182796</v>
      </c>
      <c r="JL18" s="115">
        <f t="shared" si="167"/>
        <v>0.121934838709678</v>
      </c>
      <c r="JM18" s="69">
        <f t="shared" si="168"/>
        <v>52.9403380727274</v>
      </c>
      <c r="JP18" s="92">
        <f t="shared" si="126"/>
        <v>45323</v>
      </c>
      <c r="JQ18" s="106">
        <f t="shared" si="127"/>
        <v>4133.658</v>
      </c>
      <c r="JR18" s="92">
        <v>45383</v>
      </c>
      <c r="JS18" s="106">
        <v>4287.894</v>
      </c>
      <c r="JT18" s="93">
        <f t="shared" si="108"/>
        <v>60</v>
      </c>
      <c r="JU18" s="63" t="s">
        <v>65</v>
      </c>
      <c r="JV18" s="106">
        <f t="shared" si="109"/>
        <v>154.236</v>
      </c>
      <c r="JW18" s="93">
        <f t="shared" si="183"/>
        <v>2.5706</v>
      </c>
      <c r="JX18" s="115">
        <f t="shared" si="184"/>
        <v>0.171373333333333</v>
      </c>
      <c r="JY18" s="115">
        <f t="shared" si="169"/>
        <v>0.102824</v>
      </c>
      <c r="JZ18" s="69">
        <f t="shared" si="170"/>
        <v>43.2029057454545</v>
      </c>
    </row>
    <row r="19" spans="1:286">
      <c r="A19" t="str">
        <f>'SATEC Meter Schedule Template'!C19</f>
        <v>RMT-APL-01-MDB1-APR08-01-50002692-DL2</v>
      </c>
      <c r="B19" t="str">
        <f>'SATEC Meter Schedule Template'!D19</f>
        <v>MTR-APL-01-MDB1-APR08-01</v>
      </c>
      <c r="C19" t="str">
        <f>'SATEC Meter Schedule Template'!P19</f>
        <v>MDB1</v>
      </c>
      <c r="D19" t="str">
        <f>'SATEC Meter Schedule Template'!Q19</f>
        <v>APR08</v>
      </c>
      <c r="E19" t="str">
        <f>'SATEC Meter Schedule Template'!R19</f>
        <v>01</v>
      </c>
      <c r="F19">
        <f>'SATEC Meter Schedule Template'!S19</f>
        <v>50002692</v>
      </c>
      <c r="G19" t="str">
        <f>'SATEC Meter Schedule Template'!V19</f>
        <v>DL2</v>
      </c>
      <c r="H19" s="61" t="s">
        <v>99</v>
      </c>
      <c r="I19" s="63">
        <v>50002692</v>
      </c>
      <c r="J19" s="18" t="s">
        <v>100</v>
      </c>
      <c r="K19" s="92"/>
      <c r="L19" s="93"/>
      <c r="M19" s="92"/>
      <c r="N19" s="94">
        <v>1279</v>
      </c>
      <c r="O19" s="95"/>
      <c r="P19" s="95"/>
      <c r="Q19" s="95"/>
      <c r="R19" s="105">
        <v>44398</v>
      </c>
      <c r="S19" s="63">
        <v>0</v>
      </c>
      <c r="T19" s="92">
        <v>44470</v>
      </c>
      <c r="U19" s="93">
        <v>1795</v>
      </c>
      <c r="V19" s="93">
        <f t="shared" si="0"/>
        <v>72</v>
      </c>
      <c r="W19" s="63" t="s">
        <v>65</v>
      </c>
      <c r="X19" s="106">
        <f t="shared" si="1"/>
        <v>1795</v>
      </c>
      <c r="Y19" s="93">
        <f t="shared" si="2"/>
        <v>24.9305555555556</v>
      </c>
      <c r="Z19" s="115">
        <f t="shared" si="128"/>
        <v>1.66203703703704</v>
      </c>
      <c r="AA19" s="115">
        <f t="shared" si="129"/>
        <v>0.997222222222222</v>
      </c>
      <c r="AB19" s="69">
        <f t="shared" si="130"/>
        <v>520.55</v>
      </c>
      <c r="AC19" s="93"/>
      <c r="AD19" s="92">
        <f t="shared" si="114"/>
        <v>44470</v>
      </c>
      <c r="AE19" s="106">
        <f t="shared" si="119"/>
        <v>1795</v>
      </c>
      <c r="AF19" s="92">
        <v>44531.0000000231</v>
      </c>
      <c r="AG19" s="93">
        <v>2325</v>
      </c>
      <c r="AH19" s="93">
        <f t="shared" si="4"/>
        <v>61.0000000231012</v>
      </c>
      <c r="AI19" s="63" t="s">
        <v>65</v>
      </c>
      <c r="AJ19" s="106">
        <f t="shared" si="5"/>
        <v>530</v>
      </c>
      <c r="AK19" s="93">
        <f t="shared" si="6"/>
        <v>8.68852458687352</v>
      </c>
      <c r="AL19" s="115">
        <f t="shared" si="131"/>
        <v>0.579234972458235</v>
      </c>
      <c r="AM19" s="115">
        <f t="shared" si="132"/>
        <v>0.347540983474941</v>
      </c>
      <c r="AN19" s="69">
        <f t="shared" si="133"/>
        <v>153.7</v>
      </c>
      <c r="BC19" s="92">
        <f t="shared" si="186"/>
        <v>44531.0000000231</v>
      </c>
      <c r="BD19" s="106">
        <f>AG19</f>
        <v>2325</v>
      </c>
      <c r="BE19" s="92">
        <v>44593.9013657407</v>
      </c>
      <c r="BF19" s="95">
        <v>4181.82</v>
      </c>
      <c r="BG19" s="93">
        <f t="shared" si="9"/>
        <v>62.9013657175965</v>
      </c>
      <c r="BH19" s="63" t="s">
        <v>65</v>
      </c>
      <c r="BI19" s="106">
        <f t="shared" si="10"/>
        <v>1856.82</v>
      </c>
      <c r="BJ19" s="93">
        <f t="shared" si="11"/>
        <v>29.5195498351566</v>
      </c>
      <c r="BK19" s="115">
        <f t="shared" si="134"/>
        <v>1.96796998901044</v>
      </c>
      <c r="BL19" s="115">
        <f t="shared" si="135"/>
        <v>1.18078199340626</v>
      </c>
      <c r="BM19" s="69">
        <f t="shared" si="136"/>
        <v>538.4778</v>
      </c>
      <c r="BT19" s="138">
        <v>44631</v>
      </c>
      <c r="BU19" s="142">
        <v>0.501388888888889</v>
      </c>
      <c r="CF19" t="s">
        <v>82</v>
      </c>
      <c r="CG19" s="145" t="s">
        <v>83</v>
      </c>
      <c r="CJ19" s="92">
        <f t="shared" si="40"/>
        <v>44593.9013657407</v>
      </c>
      <c r="CK19" s="106">
        <f t="shared" si="41"/>
        <v>4181.82</v>
      </c>
      <c r="CL19" s="146">
        <v>44593.9013657407</v>
      </c>
      <c r="CM19" s="106"/>
      <c r="CN19" s="106"/>
      <c r="CO19" s="106"/>
      <c r="CP19" s="106"/>
      <c r="CQ19" s="106"/>
      <c r="CR19" s="106"/>
      <c r="CS19" s="106"/>
      <c r="CT19" s="92">
        <v>44652</v>
      </c>
      <c r="CU19" s="85">
        <v>4723</v>
      </c>
      <c r="CV19" s="93">
        <f t="shared" si="12"/>
        <v>58.0986342593023</v>
      </c>
      <c r="CW19" s="63" t="s">
        <v>65</v>
      </c>
      <c r="CX19" s="106">
        <f t="shared" si="42"/>
        <v>541.18</v>
      </c>
      <c r="CY19" s="93">
        <f t="shared" si="13"/>
        <v>9.31484890995265</v>
      </c>
      <c r="CZ19" s="115">
        <f t="shared" si="137"/>
        <v>0.620989927330177</v>
      </c>
      <c r="DA19" s="115">
        <f t="shared" si="138"/>
        <v>0.372593956398106</v>
      </c>
      <c r="DB19" s="69">
        <f t="shared" si="139"/>
        <v>156.9422</v>
      </c>
      <c r="DE19" s="92">
        <f t="shared" si="43"/>
        <v>44652</v>
      </c>
      <c r="DF19" s="106">
        <f t="shared" si="44"/>
        <v>4723</v>
      </c>
      <c r="DG19" s="106"/>
      <c r="DH19" s="106"/>
      <c r="DI19" s="106"/>
      <c r="DJ19" s="106"/>
      <c r="DK19" s="92">
        <v>44713</v>
      </c>
      <c r="DL19" s="149">
        <v>5198.957</v>
      </c>
      <c r="DM19" s="93">
        <f t="shared" si="14"/>
        <v>61</v>
      </c>
      <c r="DN19" s="63" t="s">
        <v>65</v>
      </c>
      <c r="DO19" s="106">
        <f t="shared" si="15"/>
        <v>475.957</v>
      </c>
      <c r="DP19" s="93">
        <f t="shared" si="16"/>
        <v>7.80257377049181</v>
      </c>
      <c r="DQ19" s="115">
        <f t="shared" si="140"/>
        <v>0.520171584699454</v>
      </c>
      <c r="DR19" s="115">
        <f t="shared" si="141"/>
        <v>0.312102950819672</v>
      </c>
      <c r="DS19" s="69">
        <f t="shared" si="142"/>
        <v>138.02753</v>
      </c>
      <c r="DV19" s="92">
        <f t="shared" si="45"/>
        <v>44713</v>
      </c>
      <c r="DW19" s="106">
        <f t="shared" si="46"/>
        <v>5198.957</v>
      </c>
      <c r="DX19" s="106"/>
      <c r="DY19" s="106"/>
      <c r="DZ19" s="106"/>
      <c r="EA19" s="106"/>
      <c r="EB19" s="92">
        <v>44774</v>
      </c>
      <c r="EC19" s="149">
        <v>6030</v>
      </c>
      <c r="ED19" s="93">
        <f t="shared" si="17"/>
        <v>61</v>
      </c>
      <c r="EE19" s="63" t="s">
        <v>65</v>
      </c>
      <c r="EF19" s="106">
        <f t="shared" si="18"/>
        <v>831.043</v>
      </c>
      <c r="EG19" s="93">
        <f t="shared" si="19"/>
        <v>13.6236557377049</v>
      </c>
      <c r="EH19" s="115">
        <f t="shared" si="143"/>
        <v>0.908243715846994</v>
      </c>
      <c r="EI19" s="115">
        <f t="shared" si="144"/>
        <v>0.544946229508196</v>
      </c>
      <c r="EJ19" s="69">
        <f t="shared" si="145"/>
        <v>241.00247</v>
      </c>
      <c r="EM19" s="92">
        <f t="shared" si="50"/>
        <v>44774</v>
      </c>
      <c r="EN19" s="106">
        <f t="shared" si="51"/>
        <v>6030</v>
      </c>
      <c r="EO19" s="106"/>
      <c r="EP19" s="106"/>
      <c r="EQ19" s="106"/>
      <c r="ER19" s="106"/>
      <c r="ES19" s="92">
        <v>44835</v>
      </c>
      <c r="ET19" s="149">
        <v>6753</v>
      </c>
      <c r="EU19" s="93">
        <f t="shared" si="20"/>
        <v>61</v>
      </c>
      <c r="EV19" s="63" t="s">
        <v>65</v>
      </c>
      <c r="EW19" s="106">
        <f t="shared" si="146"/>
        <v>723</v>
      </c>
      <c r="EX19" s="93">
        <f t="shared" si="22"/>
        <v>11.8524590163934</v>
      </c>
      <c r="EY19" s="115">
        <f t="shared" si="147"/>
        <v>0.79016393442623</v>
      </c>
      <c r="EZ19" s="115">
        <f t="shared" si="148"/>
        <v>0.474098360655738</v>
      </c>
      <c r="FA19" s="69">
        <f t="shared" si="149"/>
        <v>209.67</v>
      </c>
      <c r="FD19" s="92">
        <f t="shared" si="55"/>
        <v>44835</v>
      </c>
      <c r="FE19" s="106">
        <f t="shared" si="56"/>
        <v>6753</v>
      </c>
      <c r="FF19" s="106"/>
      <c r="FG19" s="106"/>
      <c r="FH19" s="106"/>
      <c r="FI19" s="106"/>
      <c r="FJ19" s="92">
        <v>44896</v>
      </c>
      <c r="FK19" s="149">
        <v>7133</v>
      </c>
      <c r="FL19" s="93">
        <f t="shared" si="26"/>
        <v>61</v>
      </c>
      <c r="FM19" s="63" t="s">
        <v>65</v>
      </c>
      <c r="FN19" s="106">
        <f t="shared" si="150"/>
        <v>380</v>
      </c>
      <c r="FO19" s="93">
        <f t="shared" si="58"/>
        <v>6.22950819672131</v>
      </c>
      <c r="FP19" s="115">
        <f t="shared" si="151"/>
        <v>0.415300546448087</v>
      </c>
      <c r="FQ19" s="115">
        <f t="shared" si="152"/>
        <v>0.249180327868852</v>
      </c>
      <c r="FR19" s="69">
        <f t="shared" si="153"/>
        <v>110.2</v>
      </c>
      <c r="FU19" s="92">
        <f t="shared" si="61"/>
        <v>44896</v>
      </c>
      <c r="FV19" s="106">
        <f t="shared" si="62"/>
        <v>7133</v>
      </c>
      <c r="FW19" s="106"/>
      <c r="FX19" s="106"/>
      <c r="FY19" s="106"/>
      <c r="FZ19" s="106"/>
      <c r="GA19" s="92">
        <v>44958</v>
      </c>
      <c r="GB19" s="106">
        <v>8466.568</v>
      </c>
      <c r="GC19" s="93">
        <f t="shared" si="30"/>
        <v>62</v>
      </c>
      <c r="GD19" s="63" t="s">
        <v>65</v>
      </c>
      <c r="GE19" s="106">
        <f t="shared" si="154"/>
        <v>1333.568</v>
      </c>
      <c r="GF19" s="93">
        <f t="shared" si="32"/>
        <v>21.5091612903226</v>
      </c>
      <c r="GG19" s="115">
        <f t="shared" si="155"/>
        <v>1.4339440860215</v>
      </c>
      <c r="GH19" s="115">
        <f t="shared" si="156"/>
        <v>0.860366451612903</v>
      </c>
      <c r="GI19" s="69">
        <f t="shared" si="157"/>
        <v>386.73472</v>
      </c>
      <c r="GL19" s="92">
        <f t="shared" si="66"/>
        <v>44958</v>
      </c>
      <c r="GM19" s="106">
        <f t="shared" si="67"/>
        <v>8466.568</v>
      </c>
      <c r="GN19" s="106"/>
      <c r="GO19" s="106"/>
      <c r="GP19" s="106"/>
      <c r="GQ19" s="106"/>
      <c r="GR19" s="92">
        <v>45017</v>
      </c>
      <c r="GS19" s="106">
        <v>9335.6</v>
      </c>
      <c r="GT19" s="93">
        <f t="shared" si="33"/>
        <v>59</v>
      </c>
      <c r="GU19" s="63" t="s">
        <v>65</v>
      </c>
      <c r="GV19" s="106">
        <f t="shared" si="34"/>
        <v>869.032000000001</v>
      </c>
      <c r="GW19" s="93">
        <f t="shared" si="35"/>
        <v>14.7293559322034</v>
      </c>
      <c r="GX19" s="115">
        <f t="shared" si="158"/>
        <v>0.981957062146894</v>
      </c>
      <c r="GY19" s="115">
        <f t="shared" si="159"/>
        <v>0.589174237288136</v>
      </c>
      <c r="GZ19" s="69">
        <f t="shared" si="160"/>
        <v>252.01928</v>
      </c>
      <c r="HC19" s="92">
        <f t="shared" si="71"/>
        <v>45017</v>
      </c>
      <c r="HD19" s="106">
        <f t="shared" si="72"/>
        <v>9335.6</v>
      </c>
      <c r="HE19" s="92">
        <v>45078</v>
      </c>
      <c r="HF19" s="106">
        <v>10314.453</v>
      </c>
      <c r="HG19" s="93">
        <v>59</v>
      </c>
      <c r="HH19" s="63" t="s">
        <v>65</v>
      </c>
      <c r="HI19" s="106">
        <f t="shared" si="73"/>
        <v>978.852999999999</v>
      </c>
      <c r="HJ19" s="93">
        <f t="shared" si="36"/>
        <v>16.5907288135593</v>
      </c>
      <c r="HK19" s="115">
        <f t="shared" si="171"/>
        <v>1.10604858757062</v>
      </c>
      <c r="HL19" s="115">
        <f t="shared" si="161"/>
        <v>0.663629152542372</v>
      </c>
      <c r="HM19" s="69">
        <f t="shared" si="162"/>
        <v>283.86737</v>
      </c>
      <c r="HP19" s="92">
        <f t="shared" si="77"/>
        <v>45078</v>
      </c>
      <c r="HQ19" s="106">
        <f t="shared" si="78"/>
        <v>10314.453</v>
      </c>
      <c r="HR19" s="92">
        <v>45139</v>
      </c>
      <c r="HS19" s="106">
        <v>11293.134</v>
      </c>
      <c r="HT19" s="93">
        <f t="shared" si="79"/>
        <v>61</v>
      </c>
      <c r="HU19" s="63" t="s">
        <v>65</v>
      </c>
      <c r="HV19" s="106">
        <f t="shared" si="80"/>
        <v>978.681</v>
      </c>
      <c r="HW19" s="93">
        <f t="shared" si="81"/>
        <v>16.0439508196721</v>
      </c>
      <c r="HX19" s="115">
        <f t="shared" si="172"/>
        <v>1.06959672131148</v>
      </c>
      <c r="HY19" s="115">
        <f t="shared" si="163"/>
        <v>0.641758032786886</v>
      </c>
      <c r="HZ19" s="69">
        <f t="shared" si="173"/>
        <v>274.1374452</v>
      </c>
      <c r="IC19" s="92">
        <f t="shared" si="85"/>
        <v>45139</v>
      </c>
      <c r="ID19" s="106">
        <f t="shared" si="86"/>
        <v>11293.134</v>
      </c>
      <c r="IE19" s="92">
        <v>45200</v>
      </c>
      <c r="IF19" s="106">
        <v>12234.795</v>
      </c>
      <c r="IG19" s="93">
        <f t="shared" si="87"/>
        <v>61</v>
      </c>
      <c r="IH19" s="63" t="s">
        <v>65</v>
      </c>
      <c r="II19" s="106">
        <f t="shared" si="88"/>
        <v>941.661</v>
      </c>
      <c r="IJ19" s="93">
        <f t="shared" si="38"/>
        <v>15.4370655737705</v>
      </c>
      <c r="IK19" s="115">
        <f t="shared" si="174"/>
        <v>1.02913770491803</v>
      </c>
      <c r="IL19" s="115">
        <f t="shared" si="164"/>
        <v>0.61748262295082</v>
      </c>
      <c r="IM19" s="69">
        <f t="shared" si="175"/>
        <v>263.767806654546</v>
      </c>
      <c r="IP19" s="92">
        <f t="shared" si="176"/>
        <v>45200</v>
      </c>
      <c r="IQ19" s="164">
        <f t="shared" si="177"/>
        <v>12234.795</v>
      </c>
      <c r="IR19" s="92">
        <v>45261</v>
      </c>
      <c r="IS19" s="106">
        <v>13175.528</v>
      </c>
      <c r="IT19" s="93">
        <v>61</v>
      </c>
      <c r="IU19" s="63" t="s">
        <v>65</v>
      </c>
      <c r="IV19" s="106">
        <f t="shared" si="94"/>
        <v>940.733</v>
      </c>
      <c r="IW19" s="93">
        <f t="shared" si="178"/>
        <v>15.4218524590164</v>
      </c>
      <c r="IX19" s="115">
        <f t="shared" si="179"/>
        <v>1.02812349726776</v>
      </c>
      <c r="IY19" s="115">
        <f t="shared" si="165"/>
        <v>0.616874098360656</v>
      </c>
      <c r="IZ19" s="69">
        <f t="shared" si="166"/>
        <v>263.507865418182</v>
      </c>
      <c r="JC19" s="92">
        <f t="shared" ref="JC19:JC82" si="187">IR19</f>
        <v>45261</v>
      </c>
      <c r="JD19" s="106">
        <f t="shared" ref="JD19:JD82" si="188">IS19</f>
        <v>13175.528</v>
      </c>
      <c r="JE19" s="92">
        <v>45323</v>
      </c>
      <c r="JF19" s="106">
        <v>13961.655</v>
      </c>
      <c r="JG19" s="93">
        <f t="shared" si="100"/>
        <v>62</v>
      </c>
      <c r="JH19" s="63" t="s">
        <v>65</v>
      </c>
      <c r="JI19" s="106">
        <f t="shared" si="180"/>
        <v>786.127</v>
      </c>
      <c r="JJ19" s="93">
        <f t="shared" si="181"/>
        <v>12.6794677419355</v>
      </c>
      <c r="JK19" s="115">
        <f t="shared" si="182"/>
        <v>0.845297849462366</v>
      </c>
      <c r="JL19" s="115">
        <f t="shared" si="167"/>
        <v>0.50717870967742</v>
      </c>
      <c r="JM19" s="69">
        <f t="shared" si="168"/>
        <v>220.201319309091</v>
      </c>
      <c r="JP19" s="92">
        <f t="shared" si="126"/>
        <v>45323</v>
      </c>
      <c r="JQ19" s="106">
        <f t="shared" si="127"/>
        <v>13961.655</v>
      </c>
      <c r="JR19" s="92">
        <v>45383</v>
      </c>
      <c r="JS19" s="106">
        <v>14599.888</v>
      </c>
      <c r="JT19" s="93">
        <f t="shared" si="108"/>
        <v>60</v>
      </c>
      <c r="JU19" s="63" t="s">
        <v>65</v>
      </c>
      <c r="JV19" s="106">
        <f t="shared" si="109"/>
        <v>638.233</v>
      </c>
      <c r="JW19" s="93">
        <f t="shared" si="183"/>
        <v>10.6372166666667</v>
      </c>
      <c r="JX19" s="115">
        <f t="shared" si="184"/>
        <v>0.709147777777778</v>
      </c>
      <c r="JY19" s="115">
        <f t="shared" si="169"/>
        <v>0.425488666666667</v>
      </c>
      <c r="JZ19" s="69">
        <f t="shared" si="170"/>
        <v>178.774865418182</v>
      </c>
    </row>
    <row r="20" spans="1:286">
      <c r="A20" t="str">
        <f>'SATEC Meter Schedule Template'!C20</f>
        <v>RMT-APL-01-MDB1-APR09-01-50002692-DL3</v>
      </c>
      <c r="B20" t="str">
        <f>'SATEC Meter Schedule Template'!D20</f>
        <v>MTR-APL-01-MDB1-APR09-01</v>
      </c>
      <c r="C20" t="str">
        <f>'SATEC Meter Schedule Template'!P20</f>
        <v>MDB1</v>
      </c>
      <c r="D20" t="str">
        <f>'SATEC Meter Schedule Template'!Q20</f>
        <v>APR09</v>
      </c>
      <c r="E20" t="str">
        <f>'SATEC Meter Schedule Template'!R20</f>
        <v>01</v>
      </c>
      <c r="F20">
        <f>'SATEC Meter Schedule Template'!S20</f>
        <v>50002692</v>
      </c>
      <c r="G20" t="str">
        <f>'SATEC Meter Schedule Template'!V20</f>
        <v>DL3</v>
      </c>
      <c r="H20" s="61" t="s">
        <v>101</v>
      </c>
      <c r="I20" s="63">
        <v>50002692</v>
      </c>
      <c r="J20" s="18" t="s">
        <v>102</v>
      </c>
      <c r="K20" s="92"/>
      <c r="L20" s="93"/>
      <c r="M20" s="92"/>
      <c r="N20" s="94">
        <v>544</v>
      </c>
      <c r="O20" s="95"/>
      <c r="P20" s="95"/>
      <c r="Q20" s="95"/>
      <c r="R20" s="105">
        <v>44398</v>
      </c>
      <c r="S20" s="63">
        <v>0</v>
      </c>
      <c r="T20" s="92">
        <v>44470</v>
      </c>
      <c r="U20" s="93">
        <v>516</v>
      </c>
      <c r="V20" s="93">
        <f t="shared" si="0"/>
        <v>72</v>
      </c>
      <c r="W20" s="63" t="s">
        <v>65</v>
      </c>
      <c r="X20" s="106">
        <f t="shared" si="1"/>
        <v>516</v>
      </c>
      <c r="Y20" s="93">
        <f t="shared" si="2"/>
        <v>7.16666666666667</v>
      </c>
      <c r="Z20" s="115">
        <f t="shared" si="128"/>
        <v>0.477777777777778</v>
      </c>
      <c r="AA20" s="115">
        <f t="shared" si="129"/>
        <v>0.286666666666667</v>
      </c>
      <c r="AB20" s="69">
        <f t="shared" si="130"/>
        <v>149.64</v>
      </c>
      <c r="AC20" s="93"/>
      <c r="AD20" s="92">
        <f t="shared" si="114"/>
        <v>44470</v>
      </c>
      <c r="AE20" s="106">
        <f t="shared" si="119"/>
        <v>516</v>
      </c>
      <c r="AF20" s="92">
        <v>44531.0000000231</v>
      </c>
      <c r="AG20" s="93">
        <v>1009</v>
      </c>
      <c r="AH20" s="93">
        <f t="shared" si="4"/>
        <v>61.0000000231012</v>
      </c>
      <c r="AI20" s="63" t="s">
        <v>65</v>
      </c>
      <c r="AJ20" s="106">
        <f t="shared" si="5"/>
        <v>493</v>
      </c>
      <c r="AK20" s="93">
        <f t="shared" si="6"/>
        <v>8.08196721005405</v>
      </c>
      <c r="AL20" s="115">
        <f t="shared" si="131"/>
        <v>0.538797814003603</v>
      </c>
      <c r="AM20" s="115">
        <f t="shared" si="132"/>
        <v>0.323278688402162</v>
      </c>
      <c r="AN20" s="69">
        <f t="shared" si="133"/>
        <v>142.97</v>
      </c>
      <c r="BC20" s="92">
        <f t="shared" si="186"/>
        <v>44531.0000000231</v>
      </c>
      <c r="BD20" s="106">
        <f>AG20</f>
        <v>1009</v>
      </c>
      <c r="BE20" s="92">
        <v>44593.9013657407</v>
      </c>
      <c r="BF20" s="95">
        <v>2243.959</v>
      </c>
      <c r="BG20" s="93">
        <f t="shared" si="9"/>
        <v>62.9013657175965</v>
      </c>
      <c r="BH20" s="63" t="s">
        <v>65</v>
      </c>
      <c r="BI20" s="106">
        <f t="shared" si="10"/>
        <v>1234.959</v>
      </c>
      <c r="BJ20" s="93">
        <f t="shared" si="11"/>
        <v>19.6332621066529</v>
      </c>
      <c r="BK20" s="115">
        <f t="shared" si="134"/>
        <v>1.30888414044352</v>
      </c>
      <c r="BL20" s="115">
        <f t="shared" si="135"/>
        <v>0.785330484266114</v>
      </c>
      <c r="BM20" s="69">
        <f t="shared" si="136"/>
        <v>358.13811</v>
      </c>
      <c r="BT20" s="138">
        <v>44631</v>
      </c>
      <c r="BU20" s="142">
        <v>0.501388888888889</v>
      </c>
      <c r="CF20" t="s">
        <v>82</v>
      </c>
      <c r="CG20" s="145" t="s">
        <v>83</v>
      </c>
      <c r="CJ20" s="92">
        <f t="shared" si="40"/>
        <v>44593.9013657407</v>
      </c>
      <c r="CK20" s="106">
        <f t="shared" si="41"/>
        <v>2243.959</v>
      </c>
      <c r="CL20" s="146">
        <v>44593.9013657407</v>
      </c>
      <c r="CM20" s="106"/>
      <c r="CN20" s="106"/>
      <c r="CO20" s="106"/>
      <c r="CP20" s="106"/>
      <c r="CQ20" s="106"/>
      <c r="CR20" s="106"/>
      <c r="CS20" s="106"/>
      <c r="CT20" s="92">
        <v>44652</v>
      </c>
      <c r="CU20" s="149">
        <v>2758</v>
      </c>
      <c r="CV20" s="93">
        <f t="shared" si="12"/>
        <v>58.0986342593023</v>
      </c>
      <c r="CW20" s="63" t="s">
        <v>65</v>
      </c>
      <c r="CX20" s="106">
        <f t="shared" si="42"/>
        <v>514.041</v>
      </c>
      <c r="CY20" s="93">
        <f t="shared" si="13"/>
        <v>8.8477294957703</v>
      </c>
      <c r="CZ20" s="115">
        <f t="shared" si="137"/>
        <v>0.589848633051353</v>
      </c>
      <c r="DA20" s="115">
        <f t="shared" si="138"/>
        <v>0.353909179830812</v>
      </c>
      <c r="DB20" s="69">
        <f t="shared" si="139"/>
        <v>149.07189</v>
      </c>
      <c r="DE20" s="92">
        <f t="shared" si="43"/>
        <v>44652</v>
      </c>
      <c r="DF20" s="106">
        <f t="shared" si="44"/>
        <v>2758</v>
      </c>
      <c r="DG20" s="106"/>
      <c r="DH20" s="106"/>
      <c r="DI20" s="106"/>
      <c r="DJ20" s="106"/>
      <c r="DK20" s="92">
        <v>44713</v>
      </c>
      <c r="DL20" s="149">
        <v>3770.969</v>
      </c>
      <c r="DM20" s="93">
        <f t="shared" si="14"/>
        <v>61</v>
      </c>
      <c r="DN20" s="63" t="s">
        <v>65</v>
      </c>
      <c r="DO20" s="106">
        <f t="shared" si="15"/>
        <v>1012.969</v>
      </c>
      <c r="DP20" s="93">
        <f t="shared" si="16"/>
        <v>16.6060491803279</v>
      </c>
      <c r="DQ20" s="115">
        <f t="shared" si="140"/>
        <v>1.10706994535519</v>
      </c>
      <c r="DR20" s="115">
        <f t="shared" si="141"/>
        <v>0.664241967213115</v>
      </c>
      <c r="DS20" s="69">
        <f t="shared" si="142"/>
        <v>293.76101</v>
      </c>
      <c r="DV20" s="92">
        <f t="shared" si="45"/>
        <v>44713</v>
      </c>
      <c r="DW20" s="106">
        <f t="shared" si="46"/>
        <v>3770.969</v>
      </c>
      <c r="DX20" s="106"/>
      <c r="DY20" s="106"/>
      <c r="DZ20" s="106"/>
      <c r="EA20" s="106"/>
      <c r="EB20" s="92">
        <v>44774</v>
      </c>
      <c r="EC20" s="149">
        <v>4818</v>
      </c>
      <c r="ED20" s="93">
        <f t="shared" si="17"/>
        <v>61</v>
      </c>
      <c r="EE20" s="63" t="s">
        <v>65</v>
      </c>
      <c r="EF20" s="106">
        <f t="shared" si="18"/>
        <v>1047.031</v>
      </c>
      <c r="EG20" s="93">
        <f t="shared" si="19"/>
        <v>17.1644426229508</v>
      </c>
      <c r="EH20" s="115">
        <f t="shared" si="143"/>
        <v>1.14429617486339</v>
      </c>
      <c r="EI20" s="115">
        <f t="shared" si="144"/>
        <v>0.686577704918033</v>
      </c>
      <c r="EJ20" s="69">
        <f t="shared" si="145"/>
        <v>303.63899</v>
      </c>
      <c r="EM20" s="92">
        <f t="shared" si="50"/>
        <v>44774</v>
      </c>
      <c r="EN20" s="106">
        <f t="shared" si="51"/>
        <v>4818</v>
      </c>
      <c r="EO20" s="106"/>
      <c r="EP20" s="106"/>
      <c r="EQ20" s="106"/>
      <c r="ER20" s="106"/>
      <c r="ES20" s="92">
        <v>44835</v>
      </c>
      <c r="ET20" s="149">
        <v>5138</v>
      </c>
      <c r="EU20" s="93">
        <f t="shared" si="20"/>
        <v>61</v>
      </c>
      <c r="EV20" s="63" t="s">
        <v>65</v>
      </c>
      <c r="EW20" s="106">
        <f t="shared" si="146"/>
        <v>320</v>
      </c>
      <c r="EX20" s="93">
        <f t="shared" si="22"/>
        <v>5.24590163934426</v>
      </c>
      <c r="EY20" s="115">
        <f t="shared" si="147"/>
        <v>0.349726775956284</v>
      </c>
      <c r="EZ20" s="115">
        <f t="shared" si="148"/>
        <v>0.20983606557377</v>
      </c>
      <c r="FA20" s="69">
        <f t="shared" si="149"/>
        <v>92.8</v>
      </c>
      <c r="FD20" s="92">
        <f t="shared" si="55"/>
        <v>44835</v>
      </c>
      <c r="FE20" s="106">
        <f t="shared" si="56"/>
        <v>5138</v>
      </c>
      <c r="FF20" s="106"/>
      <c r="FG20" s="106"/>
      <c r="FH20" s="106"/>
      <c r="FI20" s="106"/>
      <c r="FJ20" s="92">
        <v>44896</v>
      </c>
      <c r="FK20" s="149">
        <v>5618</v>
      </c>
      <c r="FL20" s="93">
        <f t="shared" si="26"/>
        <v>61</v>
      </c>
      <c r="FM20" s="63" t="s">
        <v>65</v>
      </c>
      <c r="FN20" s="106">
        <f t="shared" si="150"/>
        <v>480</v>
      </c>
      <c r="FO20" s="93">
        <f t="shared" si="58"/>
        <v>7.86885245901639</v>
      </c>
      <c r="FP20" s="115">
        <f t="shared" si="151"/>
        <v>0.524590163934426</v>
      </c>
      <c r="FQ20" s="115">
        <f t="shared" si="152"/>
        <v>0.314754098360656</v>
      </c>
      <c r="FR20" s="69">
        <f t="shared" si="153"/>
        <v>139.2</v>
      </c>
      <c r="FU20" s="92">
        <f t="shared" si="61"/>
        <v>44896</v>
      </c>
      <c r="FV20" s="106">
        <f t="shared" si="62"/>
        <v>5618</v>
      </c>
      <c r="FW20" s="106"/>
      <c r="FX20" s="106"/>
      <c r="FY20" s="106"/>
      <c r="FZ20" s="106"/>
      <c r="GA20" s="92">
        <v>44958</v>
      </c>
      <c r="GB20" s="106">
        <v>6433.011</v>
      </c>
      <c r="GC20" s="93">
        <f t="shared" si="30"/>
        <v>62</v>
      </c>
      <c r="GD20" s="63" t="s">
        <v>65</v>
      </c>
      <c r="GE20" s="106">
        <f t="shared" si="154"/>
        <v>815.011</v>
      </c>
      <c r="GF20" s="93">
        <f t="shared" si="32"/>
        <v>13.1453387096774</v>
      </c>
      <c r="GG20" s="115">
        <f t="shared" si="155"/>
        <v>0.876355913978495</v>
      </c>
      <c r="GH20" s="115">
        <f t="shared" si="156"/>
        <v>0.525813548387097</v>
      </c>
      <c r="GI20" s="69">
        <f t="shared" si="157"/>
        <v>236.35319</v>
      </c>
      <c r="GL20" s="92">
        <f t="shared" si="66"/>
        <v>44958</v>
      </c>
      <c r="GM20" s="106">
        <f t="shared" si="67"/>
        <v>6433.011</v>
      </c>
      <c r="GN20" s="106"/>
      <c r="GO20" s="106"/>
      <c r="GP20" s="106"/>
      <c r="GQ20" s="106"/>
      <c r="GR20" s="92">
        <v>45017</v>
      </c>
      <c r="GS20" s="106">
        <v>6922.196</v>
      </c>
      <c r="GT20" s="93">
        <f t="shared" si="33"/>
        <v>59</v>
      </c>
      <c r="GU20" s="63" t="s">
        <v>65</v>
      </c>
      <c r="GV20" s="106">
        <f t="shared" si="34"/>
        <v>489.184999999999</v>
      </c>
      <c r="GW20" s="93">
        <f t="shared" si="35"/>
        <v>8.29127118644067</v>
      </c>
      <c r="GX20" s="115">
        <f t="shared" si="158"/>
        <v>0.552751412429378</v>
      </c>
      <c r="GY20" s="115">
        <f t="shared" si="159"/>
        <v>0.331650847457627</v>
      </c>
      <c r="GZ20" s="69">
        <f t="shared" si="160"/>
        <v>141.86365</v>
      </c>
      <c r="HC20" s="92">
        <f t="shared" si="71"/>
        <v>45017</v>
      </c>
      <c r="HD20" s="106">
        <f t="shared" si="72"/>
        <v>6922.196</v>
      </c>
      <c r="HE20" s="92">
        <v>45078</v>
      </c>
      <c r="HF20" s="106">
        <v>7411.107</v>
      </c>
      <c r="HG20" s="93">
        <v>59</v>
      </c>
      <c r="HH20" s="63" t="s">
        <v>65</v>
      </c>
      <c r="HI20" s="106">
        <f t="shared" si="73"/>
        <v>488.911</v>
      </c>
      <c r="HJ20" s="93">
        <f t="shared" si="36"/>
        <v>8.28662711864407</v>
      </c>
      <c r="HK20" s="115">
        <f t="shared" si="171"/>
        <v>0.552441807909605</v>
      </c>
      <c r="HL20" s="115">
        <f t="shared" si="161"/>
        <v>0.331465084745763</v>
      </c>
      <c r="HM20" s="69">
        <f t="shared" si="162"/>
        <v>141.78419</v>
      </c>
      <c r="HP20" s="92">
        <f t="shared" si="77"/>
        <v>45078</v>
      </c>
      <c r="HQ20" s="106">
        <f t="shared" si="78"/>
        <v>7411.107</v>
      </c>
      <c r="HR20" s="92">
        <v>45139</v>
      </c>
      <c r="HS20" s="106">
        <v>7871.889</v>
      </c>
      <c r="HT20" s="93">
        <f t="shared" si="79"/>
        <v>61</v>
      </c>
      <c r="HU20" s="63" t="s">
        <v>65</v>
      </c>
      <c r="HV20" s="106">
        <f t="shared" si="80"/>
        <v>460.782</v>
      </c>
      <c r="HW20" s="93">
        <f t="shared" si="81"/>
        <v>7.55380327868853</v>
      </c>
      <c r="HX20" s="115">
        <f t="shared" si="172"/>
        <v>0.503586885245902</v>
      </c>
      <c r="HY20" s="115">
        <f t="shared" si="163"/>
        <v>0.302152131147541</v>
      </c>
      <c r="HZ20" s="69">
        <f t="shared" si="173"/>
        <v>129.069227127273</v>
      </c>
      <c r="IC20" s="92">
        <f t="shared" si="85"/>
        <v>45139</v>
      </c>
      <c r="ID20" s="106">
        <f t="shared" si="86"/>
        <v>7871.889</v>
      </c>
      <c r="IE20" s="92">
        <v>45200</v>
      </c>
      <c r="IF20" s="106">
        <v>8227.602</v>
      </c>
      <c r="IG20" s="93">
        <f t="shared" si="87"/>
        <v>61</v>
      </c>
      <c r="IH20" s="63" t="s">
        <v>65</v>
      </c>
      <c r="II20" s="106">
        <f t="shared" si="88"/>
        <v>355.713000000001</v>
      </c>
      <c r="IJ20" s="93">
        <f t="shared" si="38"/>
        <v>5.83136065573772</v>
      </c>
      <c r="IK20" s="115">
        <f t="shared" si="174"/>
        <v>0.388757377049181</v>
      </c>
      <c r="IL20" s="115">
        <f t="shared" si="164"/>
        <v>0.233254426229509</v>
      </c>
      <c r="IM20" s="69">
        <f t="shared" si="175"/>
        <v>99.6384450545457</v>
      </c>
      <c r="IP20" s="92">
        <f t="shared" si="176"/>
        <v>45200</v>
      </c>
      <c r="IQ20" s="164">
        <f t="shared" si="177"/>
        <v>8227.602</v>
      </c>
      <c r="IR20" s="92">
        <v>45261</v>
      </c>
      <c r="IS20" s="106">
        <v>8992.871</v>
      </c>
      <c r="IT20" s="93">
        <v>61</v>
      </c>
      <c r="IU20" s="63" t="s">
        <v>65</v>
      </c>
      <c r="IV20" s="106">
        <f t="shared" si="94"/>
        <v>765.268999999998</v>
      </c>
      <c r="IW20" s="93">
        <f t="shared" si="178"/>
        <v>12.5453934426229</v>
      </c>
      <c r="IX20" s="115">
        <f t="shared" si="179"/>
        <v>0.836359562841528</v>
      </c>
      <c r="IY20" s="115">
        <f t="shared" si="165"/>
        <v>0.501815737704917</v>
      </c>
      <c r="IZ20" s="69">
        <f t="shared" si="166"/>
        <v>214.358803890909</v>
      </c>
      <c r="JC20" s="92">
        <f t="shared" si="187"/>
        <v>45261</v>
      </c>
      <c r="JD20" s="106">
        <f t="shared" si="188"/>
        <v>8992.871</v>
      </c>
      <c r="JE20" s="92">
        <v>45323</v>
      </c>
      <c r="JF20" s="106">
        <v>9824.867</v>
      </c>
      <c r="JG20" s="93">
        <f t="shared" si="100"/>
        <v>62</v>
      </c>
      <c r="JH20" s="63" t="s">
        <v>65</v>
      </c>
      <c r="JI20" s="106">
        <f t="shared" si="180"/>
        <v>831.996000000001</v>
      </c>
      <c r="JJ20" s="93">
        <f t="shared" si="181"/>
        <v>13.4192903225807</v>
      </c>
      <c r="JK20" s="115">
        <f t="shared" si="182"/>
        <v>0.894619354838711</v>
      </c>
      <c r="JL20" s="115">
        <f t="shared" si="167"/>
        <v>0.536771612903226</v>
      </c>
      <c r="JM20" s="69">
        <f t="shared" si="168"/>
        <v>233.0496432</v>
      </c>
      <c r="JP20" s="92">
        <f t="shared" si="126"/>
        <v>45323</v>
      </c>
      <c r="JQ20" s="106">
        <f t="shared" si="127"/>
        <v>9824.867</v>
      </c>
      <c r="JR20" s="92">
        <v>45383</v>
      </c>
      <c r="JS20" s="106">
        <v>10324.061</v>
      </c>
      <c r="JT20" s="93">
        <f t="shared" si="108"/>
        <v>60</v>
      </c>
      <c r="JU20" s="63" t="s">
        <v>65</v>
      </c>
      <c r="JV20" s="106">
        <f t="shared" si="109"/>
        <v>499.194</v>
      </c>
      <c r="JW20" s="93">
        <f t="shared" si="183"/>
        <v>8.31989999999999</v>
      </c>
      <c r="JX20" s="115">
        <f t="shared" si="184"/>
        <v>0.554659999999999</v>
      </c>
      <c r="JY20" s="115">
        <f t="shared" si="169"/>
        <v>0.332796</v>
      </c>
      <c r="JZ20" s="69">
        <f t="shared" si="170"/>
        <v>139.828777527273</v>
      </c>
    </row>
    <row r="21" spans="1:286">
      <c r="A21" t="str">
        <f>'SATEC Meter Schedule Template'!C21</f>
        <v>RMT-APL-01-MDB1-APR10-01-50002676-DL1</v>
      </c>
      <c r="B21" t="str">
        <f>'SATEC Meter Schedule Template'!D21</f>
        <v>MTR-APL-01-MDB1-APR10-01</v>
      </c>
      <c r="C21" t="str">
        <f>'SATEC Meter Schedule Template'!P21</f>
        <v>MDB1</v>
      </c>
      <c r="D21" t="str">
        <f>'SATEC Meter Schedule Template'!Q21</f>
        <v>APR10</v>
      </c>
      <c r="E21" t="str">
        <f>'SATEC Meter Schedule Template'!R21</f>
        <v>01</v>
      </c>
      <c r="F21">
        <f>'SATEC Meter Schedule Template'!S21</f>
        <v>50002676</v>
      </c>
      <c r="G21" t="str">
        <f>'SATEC Meter Schedule Template'!V21</f>
        <v>DL1</v>
      </c>
      <c r="H21" s="61" t="s">
        <v>103</v>
      </c>
      <c r="I21" s="63">
        <v>50002676</v>
      </c>
      <c r="J21" s="18" t="s">
        <v>104</v>
      </c>
      <c r="K21" s="92"/>
      <c r="L21" s="93"/>
      <c r="M21" s="92"/>
      <c r="N21" s="94"/>
      <c r="O21" s="95"/>
      <c r="P21" s="95"/>
      <c r="Q21" s="95"/>
      <c r="R21" s="105">
        <v>44398</v>
      </c>
      <c r="S21" s="63">
        <v>0</v>
      </c>
      <c r="T21" s="92">
        <v>44470</v>
      </c>
      <c r="U21" s="93">
        <v>661</v>
      </c>
      <c r="V21" s="93">
        <f t="shared" si="0"/>
        <v>72</v>
      </c>
      <c r="W21" s="63" t="s">
        <v>65</v>
      </c>
      <c r="X21" s="106">
        <f t="shared" si="1"/>
        <v>661</v>
      </c>
      <c r="Y21" s="93">
        <f t="shared" si="2"/>
        <v>9.18055555555556</v>
      </c>
      <c r="Z21" s="115">
        <f t="shared" si="128"/>
        <v>0.612037037037037</v>
      </c>
      <c r="AA21" s="115">
        <f t="shared" si="129"/>
        <v>0.367222222222222</v>
      </c>
      <c r="AB21" s="69">
        <f t="shared" si="130"/>
        <v>191.69</v>
      </c>
      <c r="AC21" s="93"/>
      <c r="AD21" s="92">
        <f t="shared" si="114"/>
        <v>44470</v>
      </c>
      <c r="AE21" s="106">
        <f t="shared" si="119"/>
        <v>661</v>
      </c>
      <c r="AF21" s="92">
        <v>44531.0000000231</v>
      </c>
      <c r="AG21" s="93">
        <v>1305</v>
      </c>
      <c r="AH21" s="93">
        <f t="shared" si="4"/>
        <v>61.0000000231012</v>
      </c>
      <c r="AI21" s="63" t="s">
        <v>65</v>
      </c>
      <c r="AJ21" s="106">
        <f t="shared" si="5"/>
        <v>644</v>
      </c>
      <c r="AK21" s="93">
        <f t="shared" si="6"/>
        <v>10.5573770451822</v>
      </c>
      <c r="AL21" s="115">
        <f t="shared" si="131"/>
        <v>0.703825136345478</v>
      </c>
      <c r="AM21" s="115">
        <f t="shared" si="132"/>
        <v>0.422295081807287</v>
      </c>
      <c r="AN21" s="69">
        <f t="shared" si="133"/>
        <v>186.76</v>
      </c>
      <c r="BC21" s="92">
        <f t="shared" si="186"/>
        <v>44531.0000000231</v>
      </c>
      <c r="BD21" s="106">
        <f>AG21</f>
        <v>1305</v>
      </c>
      <c r="BE21" s="92">
        <v>44593.9026157407</v>
      </c>
      <c r="BF21" s="95">
        <v>2358.653</v>
      </c>
      <c r="BG21" s="93">
        <f t="shared" si="9"/>
        <v>62.9026157175977</v>
      </c>
      <c r="BH21" s="63" t="s">
        <v>65</v>
      </c>
      <c r="BI21" s="106">
        <f t="shared" si="10"/>
        <v>1053.653</v>
      </c>
      <c r="BJ21" s="93">
        <f t="shared" si="11"/>
        <v>16.7505434866237</v>
      </c>
      <c r="BK21" s="115">
        <f t="shared" si="134"/>
        <v>1.11670289910825</v>
      </c>
      <c r="BL21" s="115">
        <f t="shared" si="135"/>
        <v>0.670021739464948</v>
      </c>
      <c r="BM21" s="69">
        <f t="shared" si="136"/>
        <v>305.55937</v>
      </c>
      <c r="BT21" s="138">
        <v>44631</v>
      </c>
      <c r="BU21" s="142">
        <v>0.501388888888889</v>
      </c>
      <c r="CF21" t="s">
        <v>82</v>
      </c>
      <c r="CG21" s="145" t="s">
        <v>83</v>
      </c>
      <c r="CJ21" s="92">
        <f t="shared" si="40"/>
        <v>44593.9026157407</v>
      </c>
      <c r="CK21" s="106">
        <f t="shared" si="41"/>
        <v>2358.653</v>
      </c>
      <c r="CL21" s="146">
        <v>44593.9026157407</v>
      </c>
      <c r="CM21" s="106"/>
      <c r="CN21" s="106"/>
      <c r="CO21" s="106"/>
      <c r="CP21" s="106"/>
      <c r="CQ21" s="106"/>
      <c r="CR21" s="106"/>
      <c r="CS21" s="106"/>
      <c r="CT21" s="92">
        <v>44652</v>
      </c>
      <c r="CU21" s="149">
        <v>2940</v>
      </c>
      <c r="CV21" s="93">
        <f t="shared" si="12"/>
        <v>58.0973842593012</v>
      </c>
      <c r="CW21" s="63" t="s">
        <v>65</v>
      </c>
      <c r="CX21" s="106">
        <f t="shared" si="42"/>
        <v>581.347</v>
      </c>
      <c r="CY21" s="93">
        <f t="shared" si="13"/>
        <v>10.0064229639896</v>
      </c>
      <c r="CZ21" s="115">
        <f t="shared" si="137"/>
        <v>0.667094864265974</v>
      </c>
      <c r="DA21" s="115">
        <f t="shared" si="138"/>
        <v>0.400256918559585</v>
      </c>
      <c r="DB21" s="69">
        <f t="shared" si="139"/>
        <v>168.59063</v>
      </c>
      <c r="DE21" s="92">
        <f t="shared" si="43"/>
        <v>44652</v>
      </c>
      <c r="DF21" s="106">
        <f t="shared" si="44"/>
        <v>2940</v>
      </c>
      <c r="DG21" s="106"/>
      <c r="DH21" s="106"/>
      <c r="DI21" s="106"/>
      <c r="DJ21" s="106"/>
      <c r="DK21" s="92">
        <v>44713</v>
      </c>
      <c r="DL21" s="149">
        <v>3588.205</v>
      </c>
      <c r="DM21" s="93">
        <f t="shared" si="14"/>
        <v>61</v>
      </c>
      <c r="DN21" s="63" t="s">
        <v>65</v>
      </c>
      <c r="DO21" s="106">
        <f t="shared" si="15"/>
        <v>648.205</v>
      </c>
      <c r="DP21" s="93">
        <f t="shared" si="16"/>
        <v>10.6263114754098</v>
      </c>
      <c r="DQ21" s="115">
        <f t="shared" si="140"/>
        <v>0.708420765027322</v>
      </c>
      <c r="DR21" s="115">
        <f t="shared" si="141"/>
        <v>0.425052459016393</v>
      </c>
      <c r="DS21" s="69">
        <f t="shared" si="142"/>
        <v>187.97945</v>
      </c>
      <c r="DV21" s="92">
        <f t="shared" si="45"/>
        <v>44713</v>
      </c>
      <c r="DW21" s="106">
        <f t="shared" si="46"/>
        <v>3588.205</v>
      </c>
      <c r="DX21" s="92">
        <v>44763</v>
      </c>
      <c r="DY21">
        <v>3784.676</v>
      </c>
      <c r="DZ21" s="106">
        <f>DY21-DW21</f>
        <v>196.471</v>
      </c>
      <c r="EA21" s="106"/>
      <c r="EB21" s="92">
        <v>44774</v>
      </c>
      <c r="EC21" s="149">
        <v>3871</v>
      </c>
      <c r="ED21" s="93">
        <f t="shared" si="17"/>
        <v>61</v>
      </c>
      <c r="EE21" s="63" t="s">
        <v>65</v>
      </c>
      <c r="EF21" s="106">
        <f t="shared" si="18"/>
        <v>282.795</v>
      </c>
      <c r="EG21" s="93">
        <f t="shared" si="19"/>
        <v>4.63598360655738</v>
      </c>
      <c r="EH21" s="115">
        <f t="shared" si="143"/>
        <v>0.309065573770492</v>
      </c>
      <c r="EI21" s="115">
        <f t="shared" si="144"/>
        <v>0.185439344262295</v>
      </c>
      <c r="EJ21" s="69">
        <f t="shared" si="145"/>
        <v>82.01055</v>
      </c>
      <c r="EM21" s="92">
        <f t="shared" si="50"/>
        <v>44774</v>
      </c>
      <c r="EN21" s="106">
        <f t="shared" si="51"/>
        <v>3871</v>
      </c>
      <c r="EO21" s="92">
        <v>44763</v>
      </c>
      <c r="EP21">
        <v>3784.676</v>
      </c>
      <c r="EQ21" s="106">
        <v>196.471</v>
      </c>
      <c r="ER21" s="106"/>
      <c r="ES21" s="92">
        <v>44835</v>
      </c>
      <c r="ET21" s="149">
        <v>5018</v>
      </c>
      <c r="EU21" s="93">
        <f t="shared" si="20"/>
        <v>61</v>
      </c>
      <c r="EV21" s="63" t="s">
        <v>65</v>
      </c>
      <c r="EW21" s="106">
        <f t="shared" si="146"/>
        <v>1147</v>
      </c>
      <c r="EX21" s="93">
        <f t="shared" si="22"/>
        <v>18.8032786885246</v>
      </c>
      <c r="EY21" s="115">
        <f t="shared" si="147"/>
        <v>1.25355191256831</v>
      </c>
      <c r="EZ21" s="115">
        <f t="shared" si="148"/>
        <v>0.752131147540984</v>
      </c>
      <c r="FA21" s="69">
        <f t="shared" si="149"/>
        <v>332.63</v>
      </c>
      <c r="FD21" s="92">
        <f t="shared" si="55"/>
        <v>44835</v>
      </c>
      <c r="FE21" s="106">
        <f t="shared" si="56"/>
        <v>5018</v>
      </c>
      <c r="FF21" s="92"/>
      <c r="FH21" s="106"/>
      <c r="FI21" s="106"/>
      <c r="FJ21" s="92">
        <v>44896</v>
      </c>
      <c r="FK21" s="149">
        <v>5532</v>
      </c>
      <c r="FL21" s="93">
        <f t="shared" si="26"/>
        <v>61</v>
      </c>
      <c r="FM21" s="63" t="s">
        <v>65</v>
      </c>
      <c r="FN21" s="106">
        <f t="shared" si="150"/>
        <v>514</v>
      </c>
      <c r="FO21" s="93">
        <f t="shared" si="58"/>
        <v>8.42622950819672</v>
      </c>
      <c r="FP21" s="115">
        <f t="shared" si="151"/>
        <v>0.561748633879781</v>
      </c>
      <c r="FQ21" s="115">
        <f t="shared" si="152"/>
        <v>0.337049180327869</v>
      </c>
      <c r="FR21" s="69">
        <f t="shared" si="153"/>
        <v>149.06</v>
      </c>
      <c r="FU21" s="92">
        <f t="shared" si="61"/>
        <v>44896</v>
      </c>
      <c r="FV21" s="106">
        <f t="shared" si="62"/>
        <v>5532</v>
      </c>
      <c r="FW21" s="92"/>
      <c r="FY21" s="106"/>
      <c r="FZ21" s="106"/>
      <c r="GA21" s="92">
        <v>44958</v>
      </c>
      <c r="GB21">
        <v>6474.158</v>
      </c>
      <c r="GC21" s="93">
        <f t="shared" si="30"/>
        <v>62</v>
      </c>
      <c r="GD21" s="63" t="s">
        <v>65</v>
      </c>
      <c r="GE21" s="106">
        <f t="shared" si="154"/>
        <v>942.158</v>
      </c>
      <c r="GF21" s="93">
        <f t="shared" si="32"/>
        <v>15.1960967741936</v>
      </c>
      <c r="GG21" s="115">
        <f t="shared" si="155"/>
        <v>1.01307311827957</v>
      </c>
      <c r="GH21" s="115">
        <f t="shared" si="156"/>
        <v>0.607843870967742</v>
      </c>
      <c r="GI21" s="69">
        <f t="shared" si="157"/>
        <v>273.22582</v>
      </c>
      <c r="GL21" s="92">
        <f t="shared" si="66"/>
        <v>44958</v>
      </c>
      <c r="GM21" s="106">
        <f t="shared" si="67"/>
        <v>6474.158</v>
      </c>
      <c r="GN21" s="92"/>
      <c r="GP21" s="106"/>
      <c r="GQ21" s="106"/>
      <c r="GR21" s="92">
        <v>45017</v>
      </c>
      <c r="GS21">
        <v>7273.819</v>
      </c>
      <c r="GT21" s="93">
        <f t="shared" si="33"/>
        <v>59</v>
      </c>
      <c r="GU21" s="63" t="s">
        <v>65</v>
      </c>
      <c r="GV21" s="106">
        <f t="shared" si="34"/>
        <v>799.661</v>
      </c>
      <c r="GW21" s="93">
        <f t="shared" si="35"/>
        <v>13.5535762711864</v>
      </c>
      <c r="GX21" s="115">
        <f t="shared" si="158"/>
        <v>0.903571751412429</v>
      </c>
      <c r="GY21" s="115">
        <f t="shared" si="159"/>
        <v>0.542143050847458</v>
      </c>
      <c r="GZ21" s="69">
        <f t="shared" si="160"/>
        <v>231.90169</v>
      </c>
      <c r="HC21" s="92">
        <f t="shared" si="71"/>
        <v>45017</v>
      </c>
      <c r="HD21" s="106">
        <f t="shared" si="72"/>
        <v>7273.819</v>
      </c>
      <c r="HE21" s="92">
        <v>45078</v>
      </c>
      <c r="HF21">
        <v>8093.421</v>
      </c>
      <c r="HG21" s="93">
        <v>59</v>
      </c>
      <c r="HH21" s="63" t="s">
        <v>65</v>
      </c>
      <c r="HI21" s="106">
        <f t="shared" si="73"/>
        <v>819.602</v>
      </c>
      <c r="HJ21" s="93">
        <f t="shared" si="36"/>
        <v>13.8915593220339</v>
      </c>
      <c r="HK21" s="115">
        <f t="shared" si="171"/>
        <v>0.92610395480226</v>
      </c>
      <c r="HL21" s="115">
        <f t="shared" si="161"/>
        <v>0.555662372881356</v>
      </c>
      <c r="HM21" s="69">
        <f t="shared" si="162"/>
        <v>237.68458</v>
      </c>
      <c r="HP21" s="92">
        <f t="shared" si="77"/>
        <v>45078</v>
      </c>
      <c r="HQ21" s="106">
        <f t="shared" si="78"/>
        <v>8093.421</v>
      </c>
      <c r="HR21" s="92">
        <v>45139</v>
      </c>
      <c r="HS21">
        <v>9399.546</v>
      </c>
      <c r="HT21" s="93">
        <f t="shared" si="79"/>
        <v>61</v>
      </c>
      <c r="HU21" s="63" t="s">
        <v>65</v>
      </c>
      <c r="HV21" s="106">
        <f t="shared" si="80"/>
        <v>1306.125</v>
      </c>
      <c r="HW21" s="93">
        <f t="shared" si="81"/>
        <v>21.4118852459016</v>
      </c>
      <c r="HX21" s="115">
        <f t="shared" si="172"/>
        <v>1.42745901639344</v>
      </c>
      <c r="HY21" s="115">
        <f t="shared" si="163"/>
        <v>0.856475409836066</v>
      </c>
      <c r="HZ21" s="69">
        <f t="shared" si="173"/>
        <v>365.857486363636</v>
      </c>
      <c r="IC21" s="92">
        <f t="shared" si="85"/>
        <v>45139</v>
      </c>
      <c r="ID21" s="106">
        <f t="shared" si="86"/>
        <v>9399.546</v>
      </c>
      <c r="IE21" s="92">
        <v>45200</v>
      </c>
      <c r="IF21">
        <v>10309.543</v>
      </c>
      <c r="IG21" s="93">
        <f t="shared" si="87"/>
        <v>61</v>
      </c>
      <c r="IH21" s="63" t="s">
        <v>65</v>
      </c>
      <c r="II21" s="106">
        <f t="shared" si="88"/>
        <v>909.996999999999</v>
      </c>
      <c r="IJ21" s="93">
        <f t="shared" si="38"/>
        <v>14.9179836065574</v>
      </c>
      <c r="IK21" s="115">
        <f t="shared" si="174"/>
        <v>0.994532240437158</v>
      </c>
      <c r="IL21" s="115">
        <f t="shared" si="164"/>
        <v>0.596719344262295</v>
      </c>
      <c r="IM21" s="69">
        <f t="shared" si="175"/>
        <v>254.8984324</v>
      </c>
      <c r="IP21" s="92">
        <f t="shared" si="176"/>
        <v>45200</v>
      </c>
      <c r="IQ21" s="164">
        <f t="shared" si="177"/>
        <v>10309.543</v>
      </c>
      <c r="IR21" s="92">
        <v>45261</v>
      </c>
      <c r="IS21">
        <v>10929.138</v>
      </c>
      <c r="IT21" s="93">
        <v>61</v>
      </c>
      <c r="IU21" s="63" t="s">
        <v>65</v>
      </c>
      <c r="IV21" s="106">
        <f t="shared" si="94"/>
        <v>619.595000000001</v>
      </c>
      <c r="IW21" s="93">
        <f t="shared" si="178"/>
        <v>10.1572950819672</v>
      </c>
      <c r="IX21" s="115">
        <f t="shared" si="179"/>
        <v>0.677153005464482</v>
      </c>
      <c r="IY21" s="115">
        <f t="shared" si="165"/>
        <v>0.406291803278689</v>
      </c>
      <c r="IZ21" s="69">
        <f t="shared" si="166"/>
        <v>173.554192181819</v>
      </c>
      <c r="JC21" s="92">
        <f t="shared" si="187"/>
        <v>45261</v>
      </c>
      <c r="JD21" s="106">
        <f t="shared" si="188"/>
        <v>10929.138</v>
      </c>
      <c r="JE21" s="92">
        <v>45323</v>
      </c>
      <c r="JF21">
        <v>12345.118</v>
      </c>
      <c r="JG21" s="93">
        <f t="shared" si="100"/>
        <v>62</v>
      </c>
      <c r="JH21" s="63" t="s">
        <v>65</v>
      </c>
      <c r="JI21" s="106">
        <f t="shared" si="180"/>
        <v>1415.98</v>
      </c>
      <c r="JJ21" s="93">
        <f t="shared" si="181"/>
        <v>22.8383870967742</v>
      </c>
      <c r="JK21" s="115">
        <f t="shared" si="182"/>
        <v>1.52255913978495</v>
      </c>
      <c r="JL21" s="115">
        <f t="shared" si="167"/>
        <v>0.913535483870968</v>
      </c>
      <c r="JM21" s="69">
        <f t="shared" si="168"/>
        <v>396.628870545455</v>
      </c>
      <c r="JP21" s="92">
        <f t="shared" si="126"/>
        <v>45323</v>
      </c>
      <c r="JQ21" s="106">
        <f t="shared" si="127"/>
        <v>12345.118</v>
      </c>
      <c r="JR21" s="92">
        <v>45383</v>
      </c>
      <c r="JS21">
        <v>13141.15</v>
      </c>
      <c r="JT21" s="93">
        <f t="shared" si="108"/>
        <v>60</v>
      </c>
      <c r="JU21" s="63" t="s">
        <v>65</v>
      </c>
      <c r="JV21" s="106">
        <f t="shared" si="109"/>
        <v>796.031999999999</v>
      </c>
      <c r="JW21" s="93">
        <f t="shared" si="183"/>
        <v>13.2672</v>
      </c>
      <c r="JX21" s="115">
        <f t="shared" si="184"/>
        <v>0.884479999999999</v>
      </c>
      <c r="JY21" s="115">
        <f t="shared" si="169"/>
        <v>0.530687999999999</v>
      </c>
      <c r="JZ21" s="69">
        <f t="shared" si="170"/>
        <v>222.975799854545</v>
      </c>
    </row>
    <row r="22" spans="1:286">
      <c r="A22" t="str">
        <f>'SATEC Meter Schedule Template'!C22</f>
        <v>RMT-APL-01-MSB-APR11-01-50002646-DL1</v>
      </c>
      <c r="B22" t="str">
        <f>'SATEC Meter Schedule Template'!D22</f>
        <v>MTR-APL-01-MSB-APR11-01</v>
      </c>
      <c r="C22" t="str">
        <f>'SATEC Meter Schedule Template'!P22</f>
        <v>MSB</v>
      </c>
      <c r="D22" t="str">
        <f>'SATEC Meter Schedule Template'!Q22</f>
        <v>APR11</v>
      </c>
      <c r="E22" t="str">
        <f>'SATEC Meter Schedule Template'!R22</f>
        <v>01</v>
      </c>
      <c r="F22">
        <f>'SATEC Meter Schedule Template'!S22</f>
        <v>50002646</v>
      </c>
      <c r="G22" t="str">
        <f>'SATEC Meter Schedule Template'!V22</f>
        <v>DL1</v>
      </c>
      <c r="H22" s="61" t="s">
        <v>105</v>
      </c>
      <c r="I22" s="63">
        <v>50002646</v>
      </c>
      <c r="J22" s="18" t="s">
        <v>106</v>
      </c>
      <c r="K22" s="92"/>
      <c r="L22" s="93"/>
      <c r="M22" s="92"/>
      <c r="N22" s="94"/>
      <c r="O22" s="95"/>
      <c r="P22" s="95"/>
      <c r="Q22" s="95"/>
      <c r="R22" s="105">
        <v>44398</v>
      </c>
      <c r="S22" s="63">
        <v>0</v>
      </c>
      <c r="T22" s="92">
        <v>44470</v>
      </c>
      <c r="U22" s="99">
        <f>1677/3</f>
        <v>559</v>
      </c>
      <c r="V22" s="93">
        <f t="shared" si="0"/>
        <v>72</v>
      </c>
      <c r="W22" s="63" t="s">
        <v>90</v>
      </c>
      <c r="X22" s="106">
        <f t="shared" si="1"/>
        <v>559</v>
      </c>
      <c r="Y22" s="93">
        <f t="shared" si="2"/>
        <v>7.76388888888889</v>
      </c>
      <c r="Z22" s="115">
        <f t="shared" si="128"/>
        <v>0.517592592592593</v>
      </c>
      <c r="AA22" s="115">
        <f t="shared" si="129"/>
        <v>0.310555555555556</v>
      </c>
      <c r="AB22" s="69">
        <f t="shared" si="130"/>
        <v>162.11</v>
      </c>
      <c r="AC22" s="93"/>
      <c r="AD22" s="92">
        <f t="shared" si="114"/>
        <v>44470</v>
      </c>
      <c r="AE22" s="106">
        <f t="shared" si="119"/>
        <v>559</v>
      </c>
      <c r="AF22" s="92">
        <v>44531.0000000231</v>
      </c>
      <c r="AG22" s="119">
        <f>AE22+AO22-AE22</f>
        <v>734.439</v>
      </c>
      <c r="AH22" s="93">
        <f t="shared" si="4"/>
        <v>61.0000000231012</v>
      </c>
      <c r="AI22" s="121" t="s">
        <v>107</v>
      </c>
      <c r="AJ22" s="106">
        <f t="shared" si="5"/>
        <v>175.439</v>
      </c>
      <c r="AK22" s="93">
        <f t="shared" si="6"/>
        <v>2.87604917923868</v>
      </c>
      <c r="AL22" s="115">
        <f t="shared" si="131"/>
        <v>0.191736611949246</v>
      </c>
      <c r="AM22" s="115">
        <f t="shared" si="132"/>
        <v>0.115041967169547</v>
      </c>
      <c r="AN22" s="69">
        <f t="shared" si="133"/>
        <v>50.87731</v>
      </c>
      <c r="AO22" s="123">
        <v>734.439</v>
      </c>
      <c r="BC22" s="92">
        <f t="shared" si="186"/>
        <v>44531.0000000231</v>
      </c>
      <c r="BD22" s="128">
        <f>AO22</f>
        <v>734.439</v>
      </c>
      <c r="BE22" s="92">
        <v>44593.9923148148</v>
      </c>
      <c r="BF22" s="95">
        <v>1786.105</v>
      </c>
      <c r="BG22" s="93">
        <f t="shared" si="9"/>
        <v>62.9923147916998</v>
      </c>
      <c r="BH22" s="63" t="s">
        <v>65</v>
      </c>
      <c r="BI22" s="106">
        <f t="shared" si="10"/>
        <v>1051.666</v>
      </c>
      <c r="BJ22" s="93">
        <f t="shared" si="11"/>
        <v>16.6951477093294</v>
      </c>
      <c r="BK22" s="115">
        <f t="shared" si="134"/>
        <v>1.11300984728862</v>
      </c>
      <c r="BL22" s="115">
        <f t="shared" si="135"/>
        <v>0.667805908373174</v>
      </c>
      <c r="BM22" s="69">
        <f t="shared" si="136"/>
        <v>304.98314</v>
      </c>
      <c r="BO22" s="129">
        <f>SUM(BI22:BI24)</f>
        <v>4547.311</v>
      </c>
      <c r="BP22" s="115">
        <f>BI22/$BO$22</f>
        <v>0.231272063863677</v>
      </c>
      <c r="BT22" s="138">
        <v>44631</v>
      </c>
      <c r="BU22" s="142">
        <v>0.501388888888889</v>
      </c>
      <c r="CF22" t="s">
        <v>82</v>
      </c>
      <c r="CG22" s="145" t="s">
        <v>83</v>
      </c>
      <c r="CJ22" s="92">
        <f t="shared" si="40"/>
        <v>44593.9923148148</v>
      </c>
      <c r="CK22" s="106">
        <f t="shared" si="41"/>
        <v>1786.105</v>
      </c>
      <c r="CL22" s="146">
        <v>44593.9923148148</v>
      </c>
      <c r="CM22" s="106"/>
      <c r="CN22" s="106"/>
      <c r="CO22" s="106"/>
      <c r="CP22" s="106"/>
      <c r="CQ22" s="106"/>
      <c r="CR22" s="106"/>
      <c r="CS22" s="106"/>
      <c r="CT22" s="92">
        <v>44652</v>
      </c>
      <c r="CU22" s="149">
        <v>2279</v>
      </c>
      <c r="CV22" s="93">
        <f t="shared" si="12"/>
        <v>58.0076851851991</v>
      </c>
      <c r="CW22" s="63" t="s">
        <v>65</v>
      </c>
      <c r="CX22" s="106">
        <f t="shared" si="42"/>
        <v>492.895</v>
      </c>
      <c r="CY22" s="93">
        <f t="shared" si="13"/>
        <v>8.4970637670914</v>
      </c>
      <c r="CZ22" s="115">
        <f t="shared" si="137"/>
        <v>0.566470917806094</v>
      </c>
      <c r="DA22" s="115">
        <f t="shared" si="138"/>
        <v>0.339882550683656</v>
      </c>
      <c r="DB22" s="69">
        <f t="shared" si="139"/>
        <v>142.93955</v>
      </c>
      <c r="DE22" s="92">
        <f t="shared" si="43"/>
        <v>44652</v>
      </c>
      <c r="DF22" s="106">
        <f t="shared" si="44"/>
        <v>2279</v>
      </c>
      <c r="DG22" s="106"/>
      <c r="DH22" s="106"/>
      <c r="DI22" s="106"/>
      <c r="DJ22" s="106"/>
      <c r="DK22" s="92">
        <v>44713</v>
      </c>
      <c r="DL22" s="149">
        <v>2661.698</v>
      </c>
      <c r="DM22" s="93">
        <f t="shared" si="14"/>
        <v>61</v>
      </c>
      <c r="DN22" s="63" t="s">
        <v>65</v>
      </c>
      <c r="DO22" s="106">
        <f t="shared" si="15"/>
        <v>382.698</v>
      </c>
      <c r="DP22" s="93">
        <f t="shared" si="16"/>
        <v>6.27373770491803</v>
      </c>
      <c r="DQ22" s="115">
        <f t="shared" si="140"/>
        <v>0.418249180327869</v>
      </c>
      <c r="DR22" s="115">
        <f t="shared" si="141"/>
        <v>0.250949508196721</v>
      </c>
      <c r="DS22" s="69">
        <f t="shared" si="142"/>
        <v>110.98242</v>
      </c>
      <c r="DV22" s="92">
        <f t="shared" si="45"/>
        <v>44713</v>
      </c>
      <c r="DW22" s="106">
        <f t="shared" si="46"/>
        <v>2661.698</v>
      </c>
      <c r="DX22" s="106"/>
      <c r="DY22" s="106"/>
      <c r="DZ22" s="106"/>
      <c r="EA22" s="106"/>
      <c r="EB22" s="92">
        <v>44774</v>
      </c>
      <c r="EC22" s="149">
        <v>3112</v>
      </c>
      <c r="ED22" s="93">
        <f t="shared" si="17"/>
        <v>61</v>
      </c>
      <c r="EE22" s="63" t="s">
        <v>65</v>
      </c>
      <c r="EF22" s="106">
        <f t="shared" si="18"/>
        <v>450.302</v>
      </c>
      <c r="EG22" s="93">
        <f t="shared" si="19"/>
        <v>7.382</v>
      </c>
      <c r="EH22" s="115">
        <f t="shared" si="143"/>
        <v>0.492133333333333</v>
      </c>
      <c r="EI22" s="115">
        <f t="shared" si="144"/>
        <v>0.29528</v>
      </c>
      <c r="EJ22" s="69">
        <f t="shared" si="145"/>
        <v>130.58758</v>
      </c>
      <c r="EM22" s="92">
        <f t="shared" si="50"/>
        <v>44774</v>
      </c>
      <c r="EN22" s="106">
        <f t="shared" si="51"/>
        <v>3112</v>
      </c>
      <c r="EO22" s="106"/>
      <c r="EP22" s="106"/>
      <c r="EQ22" s="106"/>
      <c r="ER22" s="106"/>
      <c r="ES22" s="92">
        <v>44835</v>
      </c>
      <c r="ET22" s="149">
        <v>3459</v>
      </c>
      <c r="EU22" s="93">
        <f t="shared" si="20"/>
        <v>61</v>
      </c>
      <c r="EV22" s="63" t="s">
        <v>65</v>
      </c>
      <c r="EW22" s="106">
        <f t="shared" si="146"/>
        <v>347</v>
      </c>
      <c r="EX22" s="93">
        <f t="shared" ref="EX22:EX27" si="189">EW22/EU22</f>
        <v>5.68852459016393</v>
      </c>
      <c r="EY22" s="115">
        <f t="shared" si="147"/>
        <v>0.379234972677596</v>
      </c>
      <c r="EZ22" s="115">
        <f t="shared" si="148"/>
        <v>0.227540983606557</v>
      </c>
      <c r="FA22" s="69">
        <f t="shared" si="149"/>
        <v>100.63</v>
      </c>
      <c r="FD22" s="92">
        <f t="shared" si="55"/>
        <v>44835</v>
      </c>
      <c r="FE22" s="106">
        <f t="shared" si="56"/>
        <v>3459</v>
      </c>
      <c r="FF22" s="106"/>
      <c r="FG22" s="106"/>
      <c r="FH22" s="106"/>
      <c r="FI22" s="106"/>
      <c r="FJ22" s="92">
        <v>44896</v>
      </c>
      <c r="FK22" s="149">
        <v>3761</v>
      </c>
      <c r="FL22" s="93">
        <f t="shared" si="26"/>
        <v>61</v>
      </c>
      <c r="FM22" s="63" t="s">
        <v>65</v>
      </c>
      <c r="FN22" s="106">
        <f t="shared" si="150"/>
        <v>302</v>
      </c>
      <c r="FO22" s="93">
        <f t="shared" ref="FO22:FO27" si="190">FN22/FL22</f>
        <v>4.95081967213115</v>
      </c>
      <c r="FP22" s="115">
        <f t="shared" si="151"/>
        <v>0.330054644808743</v>
      </c>
      <c r="FQ22" s="115">
        <f t="shared" si="152"/>
        <v>0.198032786885246</v>
      </c>
      <c r="FR22" s="69">
        <f t="shared" si="153"/>
        <v>87.58</v>
      </c>
      <c r="FU22" s="92">
        <f t="shared" si="61"/>
        <v>44896</v>
      </c>
      <c r="FV22" s="106">
        <f t="shared" si="62"/>
        <v>3761</v>
      </c>
      <c r="FW22" s="106"/>
      <c r="FX22" s="106"/>
      <c r="FY22" s="106"/>
      <c r="FZ22" s="106"/>
      <c r="GA22" s="92">
        <v>44958</v>
      </c>
      <c r="GB22" s="106">
        <v>4229.914</v>
      </c>
      <c r="GC22" s="93">
        <f t="shared" si="30"/>
        <v>62</v>
      </c>
      <c r="GD22" s="63" t="s">
        <v>65</v>
      </c>
      <c r="GE22" s="106">
        <f t="shared" si="154"/>
        <v>468.914</v>
      </c>
      <c r="GF22" s="93">
        <f t="shared" ref="GF22:GF27" si="191">GE22/GC22</f>
        <v>7.56312903225806</v>
      </c>
      <c r="GG22" s="115">
        <f t="shared" si="155"/>
        <v>0.504208602150537</v>
      </c>
      <c r="GH22" s="115">
        <f t="shared" si="156"/>
        <v>0.302525161290322</v>
      </c>
      <c r="GI22" s="69">
        <f t="shared" si="157"/>
        <v>135.98506</v>
      </c>
      <c r="GL22" s="92">
        <f t="shared" si="66"/>
        <v>44958</v>
      </c>
      <c r="GM22" s="106">
        <f t="shared" si="67"/>
        <v>4229.914</v>
      </c>
      <c r="GN22" s="106"/>
      <c r="GO22" s="106"/>
      <c r="GP22" s="106"/>
      <c r="GQ22" s="106"/>
      <c r="GR22" s="92">
        <v>45017</v>
      </c>
      <c r="GS22" s="106">
        <v>4817.019</v>
      </c>
      <c r="GT22" s="93">
        <f t="shared" si="33"/>
        <v>59</v>
      </c>
      <c r="GU22" s="63" t="s">
        <v>65</v>
      </c>
      <c r="GV22" s="106">
        <f t="shared" si="34"/>
        <v>587.105</v>
      </c>
      <c r="GW22" s="93">
        <f t="shared" ref="GW22:GW27" si="192">GV22/GT22</f>
        <v>9.95093220338984</v>
      </c>
      <c r="GX22" s="115">
        <f t="shared" si="158"/>
        <v>0.663395480225989</v>
      </c>
      <c r="GY22" s="115">
        <f t="shared" si="159"/>
        <v>0.398037288135594</v>
      </c>
      <c r="GZ22" s="69">
        <f t="shared" si="160"/>
        <v>170.26045</v>
      </c>
      <c r="HC22" s="92">
        <f t="shared" si="71"/>
        <v>45017</v>
      </c>
      <c r="HD22" s="106">
        <f t="shared" si="72"/>
        <v>4817.019</v>
      </c>
      <c r="HE22" s="92">
        <v>45078</v>
      </c>
      <c r="HF22" s="106">
        <v>5140.01</v>
      </c>
      <c r="HG22" s="93">
        <v>59</v>
      </c>
      <c r="HH22" s="63" t="s">
        <v>65</v>
      </c>
      <c r="HI22" s="106">
        <f t="shared" si="73"/>
        <v>322.991</v>
      </c>
      <c r="HJ22" s="93">
        <f t="shared" ref="HJ22:HJ27" si="193">HI22/HG22</f>
        <v>5.47442372881356</v>
      </c>
      <c r="HK22" s="115">
        <f t="shared" si="171"/>
        <v>0.364961581920904</v>
      </c>
      <c r="HL22" s="115">
        <f t="shared" si="161"/>
        <v>0.218976949152542</v>
      </c>
      <c r="HM22" s="69">
        <f t="shared" si="162"/>
        <v>93.66739</v>
      </c>
      <c r="HP22" s="92">
        <f t="shared" si="77"/>
        <v>45078</v>
      </c>
      <c r="HQ22" s="106">
        <f t="shared" si="78"/>
        <v>5140.01</v>
      </c>
      <c r="HR22" s="92">
        <v>45139</v>
      </c>
      <c r="HS22" s="106">
        <v>5302.849</v>
      </c>
      <c r="HT22" s="93">
        <f t="shared" si="79"/>
        <v>61</v>
      </c>
      <c r="HU22" s="63" t="s">
        <v>65</v>
      </c>
      <c r="HV22" s="106">
        <f t="shared" si="80"/>
        <v>162.839</v>
      </c>
      <c r="HW22" s="93">
        <f t="shared" si="81"/>
        <v>2.66949180327869</v>
      </c>
      <c r="HX22" s="115">
        <f t="shared" si="172"/>
        <v>0.177966120218579</v>
      </c>
      <c r="HY22" s="115">
        <f t="shared" si="163"/>
        <v>0.106779672131148</v>
      </c>
      <c r="HZ22" s="69">
        <f t="shared" si="173"/>
        <v>45.6126842545454</v>
      </c>
      <c r="IC22" s="92">
        <f t="shared" si="85"/>
        <v>45139</v>
      </c>
      <c r="ID22" s="106">
        <f t="shared" si="86"/>
        <v>5302.849</v>
      </c>
      <c r="IE22" s="92">
        <v>45200</v>
      </c>
      <c r="IF22" s="106">
        <v>5738.172</v>
      </c>
      <c r="IG22" s="93">
        <f t="shared" si="87"/>
        <v>61</v>
      </c>
      <c r="IH22" s="63" t="s">
        <v>65</v>
      </c>
      <c r="II22" s="106">
        <f t="shared" si="88"/>
        <v>435.322999999999</v>
      </c>
      <c r="IJ22" s="93">
        <f t="shared" si="38"/>
        <v>7.13644262295081</v>
      </c>
      <c r="IK22" s="115">
        <f t="shared" si="174"/>
        <v>0.475762841530054</v>
      </c>
      <c r="IL22" s="115">
        <f t="shared" si="164"/>
        <v>0.285457704918032</v>
      </c>
      <c r="IM22" s="69">
        <f t="shared" si="175"/>
        <v>121.937929781818</v>
      </c>
      <c r="IP22" s="92">
        <f t="shared" si="176"/>
        <v>45200</v>
      </c>
      <c r="IQ22" s="164">
        <f t="shared" si="177"/>
        <v>5738.172</v>
      </c>
      <c r="IR22" s="92">
        <v>45261</v>
      </c>
      <c r="IS22" s="106">
        <v>6176.241</v>
      </c>
      <c r="IT22" s="93">
        <v>61</v>
      </c>
      <c r="IU22" s="63" t="s">
        <v>65</v>
      </c>
      <c r="IV22" s="106">
        <f t="shared" si="94"/>
        <v>438.069</v>
      </c>
      <c r="IW22" s="93">
        <f t="shared" si="178"/>
        <v>7.18145901639345</v>
      </c>
      <c r="IX22" s="115">
        <f t="shared" si="179"/>
        <v>0.47876393442623</v>
      </c>
      <c r="IY22" s="115">
        <f t="shared" si="165"/>
        <v>0.287258360655738</v>
      </c>
      <c r="IZ22" s="69">
        <f t="shared" si="166"/>
        <v>122.707109345455</v>
      </c>
      <c r="JC22" s="92">
        <f t="shared" si="187"/>
        <v>45261</v>
      </c>
      <c r="JD22" s="106">
        <f t="shared" si="188"/>
        <v>6176.241</v>
      </c>
      <c r="JE22" s="92">
        <v>45323</v>
      </c>
      <c r="JF22" s="106">
        <v>6968.545</v>
      </c>
      <c r="JG22" s="93">
        <f t="shared" si="100"/>
        <v>62</v>
      </c>
      <c r="JH22" s="63" t="s">
        <v>65</v>
      </c>
      <c r="JI22" s="106">
        <f t="shared" si="180"/>
        <v>792.304</v>
      </c>
      <c r="JJ22" s="93">
        <f t="shared" si="181"/>
        <v>12.7790967741935</v>
      </c>
      <c r="JK22" s="115">
        <f t="shared" si="182"/>
        <v>0.851939784946237</v>
      </c>
      <c r="JL22" s="115">
        <f t="shared" si="167"/>
        <v>0.511163870967742</v>
      </c>
      <c r="JM22" s="69">
        <f t="shared" si="168"/>
        <v>221.931553163636</v>
      </c>
      <c r="JP22" s="92">
        <f t="shared" si="126"/>
        <v>45323</v>
      </c>
      <c r="JQ22" s="106">
        <f t="shared" si="127"/>
        <v>6968.545</v>
      </c>
      <c r="JR22" s="92">
        <v>45383</v>
      </c>
      <c r="JS22" s="106">
        <v>7518.354</v>
      </c>
      <c r="JT22" s="93">
        <f t="shared" si="108"/>
        <v>60</v>
      </c>
      <c r="JU22" s="63" t="s">
        <v>65</v>
      </c>
      <c r="JV22" s="106">
        <f t="shared" si="109"/>
        <v>549.809</v>
      </c>
      <c r="JW22" s="93">
        <f t="shared" si="183"/>
        <v>9.16348333333334</v>
      </c>
      <c r="JX22" s="115">
        <f t="shared" si="184"/>
        <v>0.610898888888889</v>
      </c>
      <c r="JY22" s="115">
        <f t="shared" si="169"/>
        <v>0.366539333333333</v>
      </c>
      <c r="JZ22" s="69">
        <f t="shared" si="170"/>
        <v>154.006499163636</v>
      </c>
    </row>
    <row r="23" spans="1:286">
      <c r="A23" t="str">
        <f>'SATEC Meter Schedule Template'!C23</f>
        <v>RMT-APL-01-MSB-APR12-01-50002646-DL2</v>
      </c>
      <c r="B23" t="str">
        <f>'SATEC Meter Schedule Template'!D23</f>
        <v>MTR-APL-01-MSB-APR12-01</v>
      </c>
      <c r="C23" t="str">
        <f>'SATEC Meter Schedule Template'!P23</f>
        <v>MSB</v>
      </c>
      <c r="D23" t="str">
        <f>'SATEC Meter Schedule Template'!Q23</f>
        <v>APR12</v>
      </c>
      <c r="E23" t="str">
        <f>'SATEC Meter Schedule Template'!R23</f>
        <v>01</v>
      </c>
      <c r="F23">
        <f>'SATEC Meter Schedule Template'!S23</f>
        <v>50002646</v>
      </c>
      <c r="G23" t="str">
        <f>'SATEC Meter Schedule Template'!V23</f>
        <v>DL2</v>
      </c>
      <c r="H23" s="61" t="s">
        <v>108</v>
      </c>
      <c r="I23" s="63">
        <v>50002646</v>
      </c>
      <c r="J23" s="18" t="s">
        <v>109</v>
      </c>
      <c r="K23" s="92"/>
      <c r="L23" s="93"/>
      <c r="M23" s="92"/>
      <c r="N23" s="94"/>
      <c r="O23" s="95"/>
      <c r="P23" s="95"/>
      <c r="Q23" s="95"/>
      <c r="R23" s="105">
        <v>44398</v>
      </c>
      <c r="S23" s="63">
        <v>0</v>
      </c>
      <c r="T23" s="92">
        <v>44470</v>
      </c>
      <c r="U23" s="99">
        <f>1677/3</f>
        <v>559</v>
      </c>
      <c r="V23" s="93">
        <f t="shared" si="0"/>
        <v>72</v>
      </c>
      <c r="W23" s="63" t="s">
        <v>90</v>
      </c>
      <c r="X23" s="106">
        <f t="shared" si="1"/>
        <v>559</v>
      </c>
      <c r="Y23" s="93">
        <f t="shared" si="2"/>
        <v>7.76388888888889</v>
      </c>
      <c r="Z23" s="115">
        <f t="shared" si="128"/>
        <v>0.517592592592593</v>
      </c>
      <c r="AA23" s="115">
        <f t="shared" si="129"/>
        <v>0.310555555555556</v>
      </c>
      <c r="AB23" s="69">
        <f t="shared" si="130"/>
        <v>162.11</v>
      </c>
      <c r="AC23" s="93"/>
      <c r="AD23" s="92">
        <f t="shared" si="114"/>
        <v>44470</v>
      </c>
      <c r="AE23" s="106">
        <f t="shared" si="119"/>
        <v>559</v>
      </c>
      <c r="AF23" s="92">
        <v>44531.0000000231</v>
      </c>
      <c r="AG23" s="119">
        <f>AE23+AO23-AE23</f>
        <v>1119.157</v>
      </c>
      <c r="AH23" s="93">
        <f t="shared" si="4"/>
        <v>61.0000000231012</v>
      </c>
      <c r="AI23" s="121" t="s">
        <v>107</v>
      </c>
      <c r="AJ23" s="106">
        <f t="shared" si="5"/>
        <v>560.157</v>
      </c>
      <c r="AK23" s="93">
        <f t="shared" si="6"/>
        <v>9.18290163586663</v>
      </c>
      <c r="AL23" s="115">
        <f t="shared" si="131"/>
        <v>0.612193442391108</v>
      </c>
      <c r="AM23" s="115">
        <f t="shared" si="132"/>
        <v>0.367316065434665</v>
      </c>
      <c r="AN23" s="69">
        <f t="shared" si="133"/>
        <v>162.44553</v>
      </c>
      <c r="AO23" s="123">
        <v>1119.157</v>
      </c>
      <c r="AP23">
        <v>1004.498</v>
      </c>
      <c r="AQ23" t="s">
        <v>110</v>
      </c>
      <c r="AW23">
        <v>3135.412</v>
      </c>
      <c r="AX23">
        <v>1677</v>
      </c>
      <c r="AY23">
        <f>AW23-AX23</f>
        <v>1458.412</v>
      </c>
      <c r="BC23" s="92">
        <f t="shared" si="186"/>
        <v>44531.0000000231</v>
      </c>
      <c r="BD23" s="128">
        <f>AO23</f>
        <v>1119.157</v>
      </c>
      <c r="BE23" s="92">
        <v>44593.9923148148</v>
      </c>
      <c r="BF23" s="95">
        <v>2633.063</v>
      </c>
      <c r="BG23" s="93">
        <f t="shared" si="9"/>
        <v>62.9923147916998</v>
      </c>
      <c r="BH23" s="63" t="s">
        <v>65</v>
      </c>
      <c r="BI23" s="106">
        <f t="shared" si="10"/>
        <v>1513.906</v>
      </c>
      <c r="BJ23" s="93">
        <f t="shared" si="11"/>
        <v>24.0331857148942</v>
      </c>
      <c r="BK23" s="115">
        <f t="shared" si="134"/>
        <v>1.60221238099295</v>
      </c>
      <c r="BL23" s="115">
        <f t="shared" si="135"/>
        <v>0.96132742859577</v>
      </c>
      <c r="BM23" s="69">
        <f t="shared" si="136"/>
        <v>439.03274</v>
      </c>
      <c r="BP23" s="115">
        <f t="shared" ref="BP23:BP24" si="194">BI23/$BO$22</f>
        <v>0.332923347446436</v>
      </c>
      <c r="BT23" s="138">
        <v>44631</v>
      </c>
      <c r="BU23" s="142">
        <v>0.501388888888889</v>
      </c>
      <c r="CF23" t="s">
        <v>82</v>
      </c>
      <c r="CG23" s="145" t="s">
        <v>83</v>
      </c>
      <c r="CJ23" s="92">
        <f t="shared" si="40"/>
        <v>44593.9923148148</v>
      </c>
      <c r="CK23" s="106">
        <f t="shared" si="41"/>
        <v>2633.063</v>
      </c>
      <c r="CL23" s="146">
        <v>44593.9923148148</v>
      </c>
      <c r="CM23" s="106"/>
      <c r="CN23" s="106"/>
      <c r="CO23" s="106"/>
      <c r="CP23" s="106"/>
      <c r="CQ23" s="106"/>
      <c r="CR23" s="106"/>
      <c r="CS23" s="106"/>
      <c r="CT23" s="92">
        <v>44652</v>
      </c>
      <c r="CU23" s="149">
        <v>7355.599</v>
      </c>
      <c r="CV23" s="93">
        <f t="shared" si="12"/>
        <v>58.0076851851991</v>
      </c>
      <c r="CW23" s="63" t="s">
        <v>65</v>
      </c>
      <c r="CX23" s="106">
        <f t="shared" si="42"/>
        <v>4722.536</v>
      </c>
      <c r="CY23" s="93">
        <f t="shared" si="13"/>
        <v>81.4122471000614</v>
      </c>
      <c r="CZ23" s="115">
        <f t="shared" si="137"/>
        <v>5.4274831400041</v>
      </c>
      <c r="DA23" s="115">
        <f t="shared" si="138"/>
        <v>3.25648988400246</v>
      </c>
      <c r="DB23" s="69">
        <f t="shared" si="139"/>
        <v>1369.53544</v>
      </c>
      <c r="DE23" s="92">
        <f t="shared" si="43"/>
        <v>44652</v>
      </c>
      <c r="DF23" s="106">
        <f t="shared" si="44"/>
        <v>7355.599</v>
      </c>
      <c r="DG23" s="106"/>
      <c r="DH23" s="106"/>
      <c r="DI23" s="106"/>
      <c r="DJ23" s="106"/>
      <c r="DK23" s="92">
        <v>44713</v>
      </c>
      <c r="DL23" s="149">
        <v>8276.947</v>
      </c>
      <c r="DM23" s="93">
        <f t="shared" si="14"/>
        <v>61</v>
      </c>
      <c r="DN23" s="63" t="s">
        <v>65</v>
      </c>
      <c r="DO23" s="106">
        <f t="shared" si="15"/>
        <v>921.348</v>
      </c>
      <c r="DP23" s="93">
        <f t="shared" si="16"/>
        <v>15.1040655737705</v>
      </c>
      <c r="DQ23" s="115">
        <f t="shared" si="140"/>
        <v>1.00693770491803</v>
      </c>
      <c r="DR23" s="115">
        <f t="shared" si="141"/>
        <v>0.60416262295082</v>
      </c>
      <c r="DS23" s="69">
        <f t="shared" si="142"/>
        <v>267.19092</v>
      </c>
      <c r="DV23" s="92">
        <f t="shared" si="45"/>
        <v>44713</v>
      </c>
      <c r="DW23" s="106">
        <f t="shared" si="46"/>
        <v>8276.947</v>
      </c>
      <c r="DX23" s="106"/>
      <c r="DY23" s="106"/>
      <c r="DZ23" s="106"/>
      <c r="EA23" s="106"/>
      <c r="EB23" s="92">
        <v>44774</v>
      </c>
      <c r="EC23" s="149">
        <v>8705</v>
      </c>
      <c r="ED23" s="93">
        <f t="shared" si="17"/>
        <v>61</v>
      </c>
      <c r="EE23" s="63" t="s">
        <v>65</v>
      </c>
      <c r="EF23" s="106">
        <f t="shared" si="18"/>
        <v>428.053</v>
      </c>
      <c r="EG23" s="93">
        <f t="shared" si="19"/>
        <v>7.01726229508197</v>
      </c>
      <c r="EH23" s="115">
        <f t="shared" si="143"/>
        <v>0.467817486338798</v>
      </c>
      <c r="EI23" s="115">
        <f t="shared" si="144"/>
        <v>0.280690491803279</v>
      </c>
      <c r="EJ23" s="69">
        <f t="shared" si="145"/>
        <v>124.13537</v>
      </c>
      <c r="EM23" s="92">
        <f t="shared" si="50"/>
        <v>44774</v>
      </c>
      <c r="EN23" s="106">
        <f t="shared" si="51"/>
        <v>8705</v>
      </c>
      <c r="EO23" s="106"/>
      <c r="EP23" s="106"/>
      <c r="EQ23" s="106"/>
      <c r="ER23" s="106"/>
      <c r="ES23" s="92">
        <v>44835</v>
      </c>
      <c r="ET23" s="149">
        <v>9286</v>
      </c>
      <c r="EU23" s="93">
        <f t="shared" si="20"/>
        <v>61</v>
      </c>
      <c r="EV23" s="63" t="s">
        <v>65</v>
      </c>
      <c r="EW23" s="106">
        <f t="shared" si="146"/>
        <v>581</v>
      </c>
      <c r="EX23" s="93">
        <f t="shared" si="189"/>
        <v>9.52459016393443</v>
      </c>
      <c r="EY23" s="115">
        <f t="shared" si="147"/>
        <v>0.634972677595628</v>
      </c>
      <c r="EZ23" s="115">
        <f t="shared" si="148"/>
        <v>0.380983606557377</v>
      </c>
      <c r="FA23" s="69">
        <f t="shared" si="149"/>
        <v>168.49</v>
      </c>
      <c r="FD23" s="92">
        <f t="shared" si="55"/>
        <v>44835</v>
      </c>
      <c r="FE23" s="106">
        <f t="shared" si="56"/>
        <v>9286</v>
      </c>
      <c r="FF23" s="106"/>
      <c r="FG23" s="106"/>
      <c r="FH23" s="106"/>
      <c r="FI23" s="106"/>
      <c r="FJ23" s="92">
        <v>44896</v>
      </c>
      <c r="FK23" s="149">
        <v>9843</v>
      </c>
      <c r="FL23" s="93">
        <f t="shared" si="26"/>
        <v>61</v>
      </c>
      <c r="FM23" s="63" t="s">
        <v>65</v>
      </c>
      <c r="FN23" s="106">
        <f t="shared" si="150"/>
        <v>557</v>
      </c>
      <c r="FO23" s="93">
        <f t="shared" si="190"/>
        <v>9.13114754098361</v>
      </c>
      <c r="FP23" s="115">
        <f t="shared" si="151"/>
        <v>0.608743169398907</v>
      </c>
      <c r="FQ23" s="115">
        <f t="shared" si="152"/>
        <v>0.365245901639344</v>
      </c>
      <c r="FR23" s="69">
        <f t="shared" si="153"/>
        <v>161.53</v>
      </c>
      <c r="FU23" s="92">
        <f t="shared" si="61"/>
        <v>44896</v>
      </c>
      <c r="FV23" s="106">
        <f t="shared" si="62"/>
        <v>9843</v>
      </c>
      <c r="FW23" s="106"/>
      <c r="FX23" s="106"/>
      <c r="FY23" s="106"/>
      <c r="FZ23" s="106"/>
      <c r="GA23" s="92">
        <v>44958</v>
      </c>
      <c r="GB23" s="106">
        <v>11122.387</v>
      </c>
      <c r="GC23" s="93">
        <f t="shared" si="30"/>
        <v>62</v>
      </c>
      <c r="GD23" s="63" t="s">
        <v>65</v>
      </c>
      <c r="GE23" s="106">
        <f t="shared" si="154"/>
        <v>1279.387</v>
      </c>
      <c r="GF23" s="93">
        <f t="shared" si="191"/>
        <v>20.6352741935484</v>
      </c>
      <c r="GG23" s="115">
        <f t="shared" si="155"/>
        <v>1.37568494623656</v>
      </c>
      <c r="GH23" s="115">
        <f t="shared" si="156"/>
        <v>0.825410967741936</v>
      </c>
      <c r="GI23" s="69">
        <f t="shared" si="157"/>
        <v>371.02223</v>
      </c>
      <c r="GL23" s="92">
        <f t="shared" si="66"/>
        <v>44958</v>
      </c>
      <c r="GM23" s="106">
        <f t="shared" si="67"/>
        <v>11122.387</v>
      </c>
      <c r="GN23" s="106"/>
      <c r="GO23" s="106"/>
      <c r="GP23" s="106"/>
      <c r="GQ23" s="106"/>
      <c r="GR23" s="92">
        <v>45017</v>
      </c>
      <c r="GS23" s="106">
        <v>11974.767</v>
      </c>
      <c r="GT23" s="93">
        <f t="shared" si="33"/>
        <v>59</v>
      </c>
      <c r="GU23" s="63" t="s">
        <v>65</v>
      </c>
      <c r="GV23" s="106">
        <f t="shared" si="34"/>
        <v>852.379999999999</v>
      </c>
      <c r="GW23" s="93">
        <f t="shared" si="192"/>
        <v>14.4471186440678</v>
      </c>
      <c r="GX23" s="115">
        <f t="shared" si="158"/>
        <v>0.963141242937852</v>
      </c>
      <c r="GY23" s="115">
        <f t="shared" si="159"/>
        <v>0.577884745762711</v>
      </c>
      <c r="GZ23" s="69">
        <f t="shared" si="160"/>
        <v>247.1902</v>
      </c>
      <c r="HC23" s="92">
        <f t="shared" si="71"/>
        <v>45017</v>
      </c>
      <c r="HD23" s="106">
        <f t="shared" si="72"/>
        <v>11974.767</v>
      </c>
      <c r="HE23" s="92">
        <v>45078</v>
      </c>
      <c r="HF23" s="106">
        <v>12684.141</v>
      </c>
      <c r="HG23" s="93">
        <v>59</v>
      </c>
      <c r="HH23" s="63" t="s">
        <v>65</v>
      </c>
      <c r="HI23" s="106">
        <f t="shared" si="73"/>
        <v>709.374</v>
      </c>
      <c r="HJ23" s="93">
        <f t="shared" si="193"/>
        <v>12.0232881355932</v>
      </c>
      <c r="HK23" s="115">
        <f t="shared" si="171"/>
        <v>0.801552542372881</v>
      </c>
      <c r="HL23" s="115">
        <f t="shared" si="161"/>
        <v>0.480931525423729</v>
      </c>
      <c r="HM23" s="69">
        <f t="shared" si="162"/>
        <v>205.71846</v>
      </c>
      <c r="HP23" s="92">
        <f t="shared" si="77"/>
        <v>45078</v>
      </c>
      <c r="HQ23" s="106">
        <f t="shared" si="78"/>
        <v>12684.141</v>
      </c>
      <c r="HR23" s="92">
        <v>45139</v>
      </c>
      <c r="HS23" s="106">
        <v>13873.644</v>
      </c>
      <c r="HT23" s="93">
        <f t="shared" si="79"/>
        <v>61</v>
      </c>
      <c r="HU23" s="63" t="s">
        <v>65</v>
      </c>
      <c r="HV23" s="106">
        <f t="shared" si="80"/>
        <v>1189.503</v>
      </c>
      <c r="HW23" s="93">
        <f t="shared" si="81"/>
        <v>19.5000491803279</v>
      </c>
      <c r="HX23" s="115">
        <f t="shared" si="172"/>
        <v>1.30000327868853</v>
      </c>
      <c r="HY23" s="115">
        <f t="shared" si="163"/>
        <v>0.780001967213115</v>
      </c>
      <c r="HZ23" s="69">
        <f t="shared" si="173"/>
        <v>333.190603963637</v>
      </c>
      <c r="IC23" s="92">
        <f t="shared" si="85"/>
        <v>45139</v>
      </c>
      <c r="ID23" s="106">
        <f t="shared" si="86"/>
        <v>13873.644</v>
      </c>
      <c r="IE23" s="92">
        <v>45200</v>
      </c>
      <c r="IF23" s="106">
        <v>14855.521</v>
      </c>
      <c r="IG23" s="93">
        <f t="shared" si="87"/>
        <v>61</v>
      </c>
      <c r="IH23" s="63" t="s">
        <v>65</v>
      </c>
      <c r="II23" s="106">
        <f t="shared" si="88"/>
        <v>981.877</v>
      </c>
      <c r="IJ23" s="93">
        <f t="shared" si="38"/>
        <v>16.0963442622951</v>
      </c>
      <c r="IK23" s="115">
        <f t="shared" si="174"/>
        <v>1.07308961748634</v>
      </c>
      <c r="IL23" s="115">
        <f t="shared" si="164"/>
        <v>0.643853770491803</v>
      </c>
      <c r="IM23" s="69">
        <f t="shared" si="175"/>
        <v>275.032673854546</v>
      </c>
      <c r="IP23" s="92">
        <f t="shared" si="176"/>
        <v>45200</v>
      </c>
      <c r="IQ23" s="164">
        <f t="shared" si="177"/>
        <v>14855.521</v>
      </c>
      <c r="IR23" s="92">
        <v>45261</v>
      </c>
      <c r="IS23" s="106">
        <v>15926.83</v>
      </c>
      <c r="IT23" s="93">
        <v>61</v>
      </c>
      <c r="IU23" s="63" t="s">
        <v>65</v>
      </c>
      <c r="IV23" s="106">
        <f t="shared" si="94"/>
        <v>1071.309</v>
      </c>
      <c r="IW23" s="93">
        <f t="shared" si="178"/>
        <v>17.5624426229508</v>
      </c>
      <c r="IX23" s="115">
        <f t="shared" si="179"/>
        <v>1.17082950819672</v>
      </c>
      <c r="IY23" s="115">
        <f t="shared" si="165"/>
        <v>0.702497704918032</v>
      </c>
      <c r="IZ23" s="69">
        <f t="shared" si="166"/>
        <v>300.083390072727</v>
      </c>
      <c r="JC23" s="92">
        <f t="shared" si="187"/>
        <v>45261</v>
      </c>
      <c r="JD23" s="106">
        <f t="shared" si="188"/>
        <v>15926.83</v>
      </c>
      <c r="JE23" s="92">
        <v>45323</v>
      </c>
      <c r="JF23" s="106">
        <v>17229.736</v>
      </c>
      <c r="JG23" s="93">
        <f t="shared" si="100"/>
        <v>62</v>
      </c>
      <c r="JH23" s="63" t="s">
        <v>65</v>
      </c>
      <c r="JI23" s="106">
        <f t="shared" si="180"/>
        <v>1302.906</v>
      </c>
      <c r="JJ23" s="93">
        <f t="shared" si="181"/>
        <v>21.0146129032258</v>
      </c>
      <c r="JK23" s="115">
        <f t="shared" si="182"/>
        <v>1.40097419354839</v>
      </c>
      <c r="JL23" s="115">
        <f t="shared" si="167"/>
        <v>0.840584516129033</v>
      </c>
      <c r="JM23" s="69">
        <f t="shared" si="168"/>
        <v>364.9558152</v>
      </c>
      <c r="JP23" s="92">
        <f t="shared" si="126"/>
        <v>45323</v>
      </c>
      <c r="JQ23" s="106">
        <f t="shared" si="127"/>
        <v>17229.736</v>
      </c>
      <c r="JR23" s="92">
        <v>45383</v>
      </c>
      <c r="JS23" s="106">
        <v>18145.735</v>
      </c>
      <c r="JT23" s="93">
        <f t="shared" si="108"/>
        <v>60</v>
      </c>
      <c r="JU23" s="63" t="s">
        <v>65</v>
      </c>
      <c r="JV23" s="106">
        <f t="shared" si="109"/>
        <v>915.999</v>
      </c>
      <c r="JW23" s="93">
        <f t="shared" si="183"/>
        <v>15.26665</v>
      </c>
      <c r="JX23" s="115">
        <f t="shared" si="184"/>
        <v>1.01777666666667</v>
      </c>
      <c r="JY23" s="115">
        <f t="shared" si="169"/>
        <v>0.610666</v>
      </c>
      <c r="JZ23" s="69">
        <f t="shared" si="170"/>
        <v>256.579647163636</v>
      </c>
    </row>
    <row r="24" spans="1:286">
      <c r="A24" t="str">
        <f>'SATEC Meter Schedule Template'!C24</f>
        <v>RMT-APL-01-MSB-APR13-01-50002646-DL3</v>
      </c>
      <c r="B24" t="str">
        <f>'SATEC Meter Schedule Template'!D24</f>
        <v>MTR-APL-01-MSB-APR13-01</v>
      </c>
      <c r="C24" t="str">
        <f>'SATEC Meter Schedule Template'!P24</f>
        <v>MSB</v>
      </c>
      <c r="D24" t="str">
        <f>'SATEC Meter Schedule Template'!Q24</f>
        <v>APR13</v>
      </c>
      <c r="E24" t="str">
        <f>'SATEC Meter Schedule Template'!R24</f>
        <v>01</v>
      </c>
      <c r="F24">
        <f>'SATEC Meter Schedule Template'!S24</f>
        <v>50002646</v>
      </c>
      <c r="G24" t="str">
        <f>'SATEC Meter Schedule Template'!V24</f>
        <v>DL3</v>
      </c>
      <c r="H24" s="61" t="s">
        <v>111</v>
      </c>
      <c r="I24" s="63">
        <v>50002646</v>
      </c>
      <c r="J24" s="18" t="s">
        <v>112</v>
      </c>
      <c r="K24" s="92"/>
      <c r="L24" s="93"/>
      <c r="M24" s="92"/>
      <c r="N24" s="94"/>
      <c r="O24" s="95"/>
      <c r="P24" s="95"/>
      <c r="Q24" s="95"/>
      <c r="R24" s="105">
        <v>44398</v>
      </c>
      <c r="S24" s="63">
        <v>0</v>
      </c>
      <c r="T24" s="92">
        <v>44470</v>
      </c>
      <c r="U24" s="99">
        <f>1677/3</f>
        <v>559</v>
      </c>
      <c r="V24" s="93">
        <f t="shared" si="0"/>
        <v>72</v>
      </c>
      <c r="W24" s="63" t="s">
        <v>90</v>
      </c>
      <c r="X24" s="106">
        <f t="shared" si="1"/>
        <v>559</v>
      </c>
      <c r="Y24" s="93">
        <f t="shared" si="2"/>
        <v>7.76388888888889</v>
      </c>
      <c r="Z24" s="115">
        <f t="shared" si="128"/>
        <v>0.517592592592593</v>
      </c>
      <c r="AA24" s="115">
        <f t="shared" si="129"/>
        <v>0.310555555555556</v>
      </c>
      <c r="AB24" s="69">
        <f t="shared" si="130"/>
        <v>162.11</v>
      </c>
      <c r="AC24" s="93"/>
      <c r="AD24" s="92">
        <f t="shared" si="114"/>
        <v>44470</v>
      </c>
      <c r="AE24" s="106">
        <f t="shared" si="119"/>
        <v>559</v>
      </c>
      <c r="AF24" s="92">
        <v>44531.0000000231</v>
      </c>
      <c r="AG24" s="119">
        <f>AE24+AO24-AE24</f>
        <v>1729.728</v>
      </c>
      <c r="AH24" s="93">
        <f t="shared" si="4"/>
        <v>61.0000000231012</v>
      </c>
      <c r="AI24" s="121" t="s">
        <v>107</v>
      </c>
      <c r="AJ24" s="106">
        <f t="shared" si="5"/>
        <v>1170.728</v>
      </c>
      <c r="AK24" s="93">
        <f t="shared" si="6"/>
        <v>19.1922622878137</v>
      </c>
      <c r="AL24" s="115">
        <f t="shared" si="131"/>
        <v>1.27948415252091</v>
      </c>
      <c r="AM24" s="115">
        <f t="shared" si="132"/>
        <v>0.767690491512548</v>
      </c>
      <c r="AN24" s="69">
        <f t="shared" si="133"/>
        <v>339.51112</v>
      </c>
      <c r="AO24" s="123">
        <v>1729.728</v>
      </c>
      <c r="BC24" s="92">
        <f t="shared" si="186"/>
        <v>44531.0000000231</v>
      </c>
      <c r="BD24" s="128">
        <f>AO24</f>
        <v>1729.728</v>
      </c>
      <c r="BE24" s="92">
        <v>44593.9923148148</v>
      </c>
      <c r="BF24" s="95">
        <v>3711.467</v>
      </c>
      <c r="BG24" s="93">
        <f t="shared" si="9"/>
        <v>62.9923147916998</v>
      </c>
      <c r="BH24" s="63" t="s">
        <v>65</v>
      </c>
      <c r="BI24" s="106">
        <f t="shared" si="10"/>
        <v>1981.739</v>
      </c>
      <c r="BJ24" s="93">
        <f t="shared" si="11"/>
        <v>31.4600123293314</v>
      </c>
      <c r="BK24" s="115">
        <f t="shared" si="134"/>
        <v>2.09733415528876</v>
      </c>
      <c r="BL24" s="115">
        <f t="shared" si="135"/>
        <v>1.25840049317326</v>
      </c>
      <c r="BM24" s="69">
        <f t="shared" si="136"/>
        <v>574.70431</v>
      </c>
      <c r="BP24" s="115">
        <f t="shared" si="194"/>
        <v>0.435804588689887</v>
      </c>
      <c r="BT24" s="138">
        <v>44631</v>
      </c>
      <c r="BU24" s="142">
        <v>0.501388888888889</v>
      </c>
      <c r="CF24" t="s">
        <v>82</v>
      </c>
      <c r="CG24" s="145" t="s">
        <v>83</v>
      </c>
      <c r="CJ24" s="92">
        <f t="shared" si="40"/>
        <v>44593.9923148148</v>
      </c>
      <c r="CK24" s="106">
        <f t="shared" si="41"/>
        <v>3711.467</v>
      </c>
      <c r="CL24" s="146">
        <v>44593.9923148148</v>
      </c>
      <c r="CM24" s="106"/>
      <c r="CN24" s="106"/>
      <c r="CO24" s="106"/>
      <c r="CP24" s="106"/>
      <c r="CQ24" s="106"/>
      <c r="CR24" s="106"/>
      <c r="CS24" s="106"/>
      <c r="CT24" s="92">
        <v>44652</v>
      </c>
      <c r="CU24" s="85">
        <v>6819.403</v>
      </c>
      <c r="CV24" s="93">
        <f t="shared" si="12"/>
        <v>58.0076851851991</v>
      </c>
      <c r="CW24" s="63" t="s">
        <v>65</v>
      </c>
      <c r="CX24" s="106">
        <f t="shared" si="42"/>
        <v>3107.936</v>
      </c>
      <c r="CY24" s="93">
        <f t="shared" si="13"/>
        <v>53.5780041916412</v>
      </c>
      <c r="CZ24" s="115">
        <f t="shared" si="137"/>
        <v>3.57186694610941</v>
      </c>
      <c r="DA24" s="115">
        <f t="shared" si="138"/>
        <v>2.14312016766565</v>
      </c>
      <c r="DB24" s="69">
        <f t="shared" si="139"/>
        <v>901.30144</v>
      </c>
      <c r="DE24" s="92">
        <f t="shared" si="43"/>
        <v>44652</v>
      </c>
      <c r="DF24" s="106">
        <f t="shared" si="44"/>
        <v>6819.403</v>
      </c>
      <c r="DG24" s="106"/>
      <c r="DH24" s="106"/>
      <c r="DI24" s="106"/>
      <c r="DJ24" s="106"/>
      <c r="DK24" s="92">
        <v>44713</v>
      </c>
      <c r="DL24" s="149">
        <v>7924.434</v>
      </c>
      <c r="DM24" s="93">
        <f t="shared" si="14"/>
        <v>61</v>
      </c>
      <c r="DN24" s="63" t="s">
        <v>65</v>
      </c>
      <c r="DO24" s="106">
        <f t="shared" si="15"/>
        <v>1105.031</v>
      </c>
      <c r="DP24" s="93">
        <f t="shared" si="16"/>
        <v>18.115262295082</v>
      </c>
      <c r="DQ24" s="115">
        <f t="shared" si="140"/>
        <v>1.20768415300546</v>
      </c>
      <c r="DR24" s="115">
        <f t="shared" si="141"/>
        <v>0.724610491803279</v>
      </c>
      <c r="DS24" s="69">
        <f t="shared" si="142"/>
        <v>320.45899</v>
      </c>
      <c r="DV24" s="92">
        <f t="shared" si="45"/>
        <v>44713</v>
      </c>
      <c r="DW24" s="106">
        <f t="shared" si="46"/>
        <v>7924.434</v>
      </c>
      <c r="DX24" s="106"/>
      <c r="DY24" s="106"/>
      <c r="DZ24" s="106"/>
      <c r="EA24" s="106"/>
      <c r="EB24" s="92">
        <v>44774</v>
      </c>
      <c r="EC24" s="149">
        <v>8530</v>
      </c>
      <c r="ED24" s="93">
        <f t="shared" si="17"/>
        <v>61</v>
      </c>
      <c r="EE24" s="63" t="s">
        <v>65</v>
      </c>
      <c r="EF24" s="106">
        <f t="shared" si="18"/>
        <v>605.566</v>
      </c>
      <c r="EG24" s="93">
        <f t="shared" si="19"/>
        <v>9.92731147540983</v>
      </c>
      <c r="EH24" s="115">
        <f t="shared" si="143"/>
        <v>0.661820765027322</v>
      </c>
      <c r="EI24" s="115">
        <f t="shared" si="144"/>
        <v>0.397092459016393</v>
      </c>
      <c r="EJ24" s="69">
        <f t="shared" si="145"/>
        <v>175.61414</v>
      </c>
      <c r="EM24" s="92">
        <f t="shared" si="50"/>
        <v>44774</v>
      </c>
      <c r="EN24" s="106">
        <f t="shared" si="51"/>
        <v>8530</v>
      </c>
      <c r="EO24" s="106"/>
      <c r="EP24" s="106"/>
      <c r="EQ24" s="106"/>
      <c r="ER24" s="106"/>
      <c r="ES24" s="92">
        <v>44835</v>
      </c>
      <c r="ET24" s="149">
        <v>8955</v>
      </c>
      <c r="EU24" s="93">
        <f t="shared" si="20"/>
        <v>61</v>
      </c>
      <c r="EV24" s="63" t="s">
        <v>65</v>
      </c>
      <c r="EW24" s="106">
        <f t="shared" si="146"/>
        <v>425</v>
      </c>
      <c r="EX24" s="93">
        <f t="shared" si="189"/>
        <v>6.9672131147541</v>
      </c>
      <c r="EY24" s="115">
        <f t="shared" si="147"/>
        <v>0.46448087431694</v>
      </c>
      <c r="EZ24" s="115">
        <f t="shared" si="148"/>
        <v>0.278688524590164</v>
      </c>
      <c r="FA24" s="69">
        <f t="shared" si="149"/>
        <v>123.25</v>
      </c>
      <c r="FD24" s="92">
        <f t="shared" si="55"/>
        <v>44835</v>
      </c>
      <c r="FE24" s="106">
        <f t="shared" si="56"/>
        <v>8955</v>
      </c>
      <c r="FF24" s="106"/>
      <c r="FG24" s="106"/>
      <c r="FH24" s="106"/>
      <c r="FI24" s="106"/>
      <c r="FJ24" s="92">
        <v>44896</v>
      </c>
      <c r="FK24" s="149">
        <v>9428</v>
      </c>
      <c r="FL24" s="93">
        <f t="shared" si="26"/>
        <v>61</v>
      </c>
      <c r="FM24" s="63" t="s">
        <v>65</v>
      </c>
      <c r="FN24" s="106">
        <f t="shared" si="150"/>
        <v>473</v>
      </c>
      <c r="FO24" s="93">
        <f t="shared" si="190"/>
        <v>7.75409836065574</v>
      </c>
      <c r="FP24" s="115">
        <f t="shared" si="151"/>
        <v>0.516939890710382</v>
      </c>
      <c r="FQ24" s="115">
        <f t="shared" si="152"/>
        <v>0.31016393442623</v>
      </c>
      <c r="FR24" s="69">
        <f t="shared" si="153"/>
        <v>137.17</v>
      </c>
      <c r="FU24" s="92">
        <f t="shared" si="61"/>
        <v>44896</v>
      </c>
      <c r="FV24" s="106">
        <f t="shared" si="62"/>
        <v>9428</v>
      </c>
      <c r="FW24" s="106"/>
      <c r="FX24" s="106"/>
      <c r="FY24" s="106"/>
      <c r="FZ24" s="106"/>
      <c r="GA24" s="92">
        <v>44958</v>
      </c>
      <c r="GB24" s="106">
        <v>9931.977</v>
      </c>
      <c r="GC24" s="93">
        <f t="shared" si="30"/>
        <v>62</v>
      </c>
      <c r="GD24" s="63" t="s">
        <v>65</v>
      </c>
      <c r="GE24" s="106">
        <f t="shared" si="154"/>
        <v>503.977000000001</v>
      </c>
      <c r="GF24" s="93">
        <f t="shared" si="191"/>
        <v>8.12866129032259</v>
      </c>
      <c r="GG24" s="115">
        <f t="shared" si="155"/>
        <v>0.541910752688173</v>
      </c>
      <c r="GH24" s="115">
        <f t="shared" si="156"/>
        <v>0.325146451612904</v>
      </c>
      <c r="GI24" s="69">
        <f t="shared" si="157"/>
        <v>146.15333</v>
      </c>
      <c r="GL24" s="92">
        <f t="shared" si="66"/>
        <v>44958</v>
      </c>
      <c r="GM24" s="106">
        <f t="shared" si="67"/>
        <v>9931.977</v>
      </c>
      <c r="GN24" s="106"/>
      <c r="GO24" s="106"/>
      <c r="GP24" s="106"/>
      <c r="GQ24" s="106"/>
      <c r="GR24" s="92">
        <v>45017</v>
      </c>
      <c r="GS24" s="106">
        <v>10681.97</v>
      </c>
      <c r="GT24" s="93">
        <f t="shared" si="33"/>
        <v>59</v>
      </c>
      <c r="GU24" s="63" t="s">
        <v>65</v>
      </c>
      <c r="GV24" s="106">
        <f t="shared" si="34"/>
        <v>749.992999999999</v>
      </c>
      <c r="GW24" s="93">
        <f t="shared" si="192"/>
        <v>12.7117457627118</v>
      </c>
      <c r="GX24" s="115">
        <f t="shared" si="158"/>
        <v>0.847449717514123</v>
      </c>
      <c r="GY24" s="115">
        <f t="shared" si="159"/>
        <v>0.508469830508474</v>
      </c>
      <c r="GZ24" s="69">
        <f t="shared" si="160"/>
        <v>217.49797</v>
      </c>
      <c r="HC24" s="92">
        <f t="shared" si="71"/>
        <v>45017</v>
      </c>
      <c r="HD24" s="106">
        <f t="shared" si="72"/>
        <v>10681.97</v>
      </c>
      <c r="HE24" s="92">
        <v>45078</v>
      </c>
      <c r="HF24" s="106">
        <v>11408.903</v>
      </c>
      <c r="HG24" s="93">
        <v>59</v>
      </c>
      <c r="HH24" s="63" t="s">
        <v>65</v>
      </c>
      <c r="HI24" s="106">
        <f t="shared" si="73"/>
        <v>726.933000000001</v>
      </c>
      <c r="HJ24" s="93">
        <f t="shared" si="193"/>
        <v>12.3208983050848</v>
      </c>
      <c r="HK24" s="115">
        <f t="shared" si="171"/>
        <v>0.821393220338984</v>
      </c>
      <c r="HL24" s="115">
        <f t="shared" si="161"/>
        <v>0.49283593220339</v>
      </c>
      <c r="HM24" s="69">
        <f t="shared" si="162"/>
        <v>210.81057</v>
      </c>
      <c r="HP24" s="92">
        <f t="shared" si="77"/>
        <v>45078</v>
      </c>
      <c r="HQ24" s="106">
        <f t="shared" si="78"/>
        <v>11408.903</v>
      </c>
      <c r="HR24" s="92">
        <v>45139</v>
      </c>
      <c r="HS24" s="106">
        <v>12228.641</v>
      </c>
      <c r="HT24" s="93">
        <f t="shared" si="79"/>
        <v>61</v>
      </c>
      <c r="HU24" s="63" t="s">
        <v>65</v>
      </c>
      <c r="HV24" s="106">
        <f t="shared" si="80"/>
        <v>819.737999999999</v>
      </c>
      <c r="HW24" s="93">
        <f t="shared" si="81"/>
        <v>13.4383278688524</v>
      </c>
      <c r="HX24" s="115">
        <f t="shared" si="172"/>
        <v>0.895888524590163</v>
      </c>
      <c r="HY24" s="115">
        <f t="shared" si="163"/>
        <v>0.537533114754098</v>
      </c>
      <c r="HZ24" s="69">
        <f t="shared" si="173"/>
        <v>229.616065963636</v>
      </c>
      <c r="IC24" s="92">
        <f t="shared" si="85"/>
        <v>45139</v>
      </c>
      <c r="ID24" s="106">
        <f t="shared" si="86"/>
        <v>12228.641</v>
      </c>
      <c r="IE24" s="92">
        <v>45200</v>
      </c>
      <c r="IF24" s="106">
        <v>12895.461</v>
      </c>
      <c r="IG24" s="93">
        <f t="shared" si="87"/>
        <v>61</v>
      </c>
      <c r="IH24" s="63" t="s">
        <v>65</v>
      </c>
      <c r="II24" s="106">
        <f t="shared" si="88"/>
        <v>666.82</v>
      </c>
      <c r="IJ24" s="93">
        <f t="shared" si="38"/>
        <v>10.9314754098361</v>
      </c>
      <c r="IK24" s="115">
        <f t="shared" si="174"/>
        <v>0.728765027322404</v>
      </c>
      <c r="IL24" s="115">
        <f t="shared" si="164"/>
        <v>0.437259016393442</v>
      </c>
      <c r="IM24" s="69">
        <f t="shared" si="175"/>
        <v>186.782344</v>
      </c>
      <c r="IP24" s="92">
        <f t="shared" si="176"/>
        <v>45200</v>
      </c>
      <c r="IQ24" s="164">
        <f t="shared" si="177"/>
        <v>12895.461</v>
      </c>
      <c r="IR24" s="92">
        <v>45261</v>
      </c>
      <c r="IS24" s="106">
        <v>13316.989</v>
      </c>
      <c r="IT24" s="93">
        <v>61</v>
      </c>
      <c r="IU24" s="63" t="s">
        <v>65</v>
      </c>
      <c r="IV24" s="106">
        <f t="shared" si="94"/>
        <v>421.528</v>
      </c>
      <c r="IW24" s="93">
        <f t="shared" si="178"/>
        <v>6.91029508196722</v>
      </c>
      <c r="IX24" s="115">
        <f t="shared" si="179"/>
        <v>0.460686338797815</v>
      </c>
      <c r="IY24" s="115">
        <f t="shared" si="165"/>
        <v>0.276411803278689</v>
      </c>
      <c r="IZ24" s="69">
        <f t="shared" si="166"/>
        <v>118.073824872727</v>
      </c>
      <c r="JC24" s="92">
        <f t="shared" si="187"/>
        <v>45261</v>
      </c>
      <c r="JD24" s="106">
        <f t="shared" si="188"/>
        <v>13316.989</v>
      </c>
      <c r="JE24" s="92">
        <v>45323</v>
      </c>
      <c r="JF24" s="177">
        <v>14008.74</v>
      </c>
      <c r="JG24" s="93">
        <f t="shared" si="100"/>
        <v>62</v>
      </c>
      <c r="JH24" s="63" t="s">
        <v>65</v>
      </c>
      <c r="JI24" s="106">
        <f t="shared" si="180"/>
        <v>691.751</v>
      </c>
      <c r="JJ24" s="93">
        <f t="shared" si="181"/>
        <v>11.1572741935484</v>
      </c>
      <c r="JK24" s="115">
        <f t="shared" si="182"/>
        <v>0.743818279569893</v>
      </c>
      <c r="JL24" s="115">
        <f t="shared" si="167"/>
        <v>0.446290967741936</v>
      </c>
      <c r="JM24" s="69">
        <f t="shared" si="168"/>
        <v>193.765743745455</v>
      </c>
      <c r="JP24" s="92">
        <f t="shared" si="126"/>
        <v>45323</v>
      </c>
      <c r="JQ24" s="106">
        <f t="shared" si="127"/>
        <v>14008.74</v>
      </c>
      <c r="JR24" s="92">
        <v>45383</v>
      </c>
      <c r="JS24" s="106">
        <v>14799.366</v>
      </c>
      <c r="JT24" s="93">
        <f t="shared" si="108"/>
        <v>60</v>
      </c>
      <c r="JU24" s="63" t="s">
        <v>65</v>
      </c>
      <c r="JV24" s="106">
        <f t="shared" si="109"/>
        <v>790.626</v>
      </c>
      <c r="JW24" s="93">
        <f t="shared" si="183"/>
        <v>13.1771</v>
      </c>
      <c r="JX24" s="115">
        <f t="shared" si="184"/>
        <v>0.878473333333334</v>
      </c>
      <c r="JY24" s="115">
        <f t="shared" si="169"/>
        <v>0.527084</v>
      </c>
      <c r="JZ24" s="69">
        <f t="shared" si="170"/>
        <v>221.461530109091</v>
      </c>
    </row>
    <row r="25" spans="1:286">
      <c r="A25" t="str">
        <f>'SATEC Meter Schedule Template'!C25</f>
        <v>RMT-APL-01-MSB-APR14-01-50002728-DL1</v>
      </c>
      <c r="B25" t="str">
        <f>'SATEC Meter Schedule Template'!D25</f>
        <v>MTR-APL-01-MSB-APR14-01</v>
      </c>
      <c r="C25" t="str">
        <f>'SATEC Meter Schedule Template'!P25</f>
        <v>MSB</v>
      </c>
      <c r="D25" t="str">
        <f>'SATEC Meter Schedule Template'!Q25</f>
        <v>APR14</v>
      </c>
      <c r="E25" t="str">
        <f>'SATEC Meter Schedule Template'!R25</f>
        <v>01</v>
      </c>
      <c r="F25">
        <f>'SATEC Meter Schedule Template'!S25</f>
        <v>50002728</v>
      </c>
      <c r="G25" t="str">
        <f>'SATEC Meter Schedule Template'!V25</f>
        <v>DL1</v>
      </c>
      <c r="H25" s="61" t="s">
        <v>113</v>
      </c>
      <c r="I25" s="63">
        <v>50002728</v>
      </c>
      <c r="J25" s="18" t="s">
        <v>114</v>
      </c>
      <c r="K25" s="92"/>
      <c r="L25" s="93"/>
      <c r="M25" s="92"/>
      <c r="N25" s="94"/>
      <c r="O25" s="95"/>
      <c r="P25" s="95"/>
      <c r="Q25" s="95"/>
      <c r="R25" s="105">
        <v>44398</v>
      </c>
      <c r="S25" s="63">
        <v>0</v>
      </c>
      <c r="T25" s="92">
        <v>44470</v>
      </c>
      <c r="U25" s="99">
        <f>2852/3</f>
        <v>950.666666666667</v>
      </c>
      <c r="V25" s="93">
        <f t="shared" si="0"/>
        <v>72</v>
      </c>
      <c r="W25" s="63" t="s">
        <v>90</v>
      </c>
      <c r="X25" s="106">
        <f t="shared" si="1"/>
        <v>950.666666666667</v>
      </c>
      <c r="Y25" s="93">
        <f t="shared" si="2"/>
        <v>13.2037037037037</v>
      </c>
      <c r="Z25" s="115">
        <f t="shared" si="128"/>
        <v>0.880246913580247</v>
      </c>
      <c r="AA25" s="115">
        <f t="shared" si="129"/>
        <v>0.528148148148148</v>
      </c>
      <c r="AB25" s="69">
        <f t="shared" si="130"/>
        <v>275.693333333333</v>
      </c>
      <c r="AC25" s="93"/>
      <c r="AD25" s="92">
        <f t="shared" si="114"/>
        <v>44470</v>
      </c>
      <c r="AE25" s="106">
        <f t="shared" si="119"/>
        <v>950.666666666667</v>
      </c>
      <c r="AF25" s="92">
        <v>44531.0000000231</v>
      </c>
      <c r="AG25" s="119">
        <f>AE25+Y92+AO25</f>
        <v>1911.13092168462</v>
      </c>
      <c r="AH25" s="93">
        <f t="shared" si="4"/>
        <v>61.0000000231012</v>
      </c>
      <c r="AI25" s="121" t="s">
        <v>115</v>
      </c>
      <c r="AJ25" s="106">
        <f t="shared" si="5"/>
        <v>960.464255017957</v>
      </c>
      <c r="AK25" s="93">
        <f t="shared" si="6"/>
        <v>15.7453156500692</v>
      </c>
      <c r="AL25" s="115">
        <f t="shared" si="131"/>
        <v>1.04968771000461</v>
      </c>
      <c r="AM25" s="115">
        <f t="shared" si="132"/>
        <v>0.629812626002768</v>
      </c>
      <c r="AN25" s="69">
        <f t="shared" si="133"/>
        <v>278.534633955207</v>
      </c>
      <c r="AO25" s="123">
        <v>108.569</v>
      </c>
      <c r="AQ25" s="92" t="s">
        <v>116</v>
      </c>
      <c r="AR25" s="84">
        <v>2.079</v>
      </c>
      <c r="AS25" s="84"/>
      <c r="AT25" s="84"/>
      <c r="AU25" s="84"/>
      <c r="AV25" s="84"/>
      <c r="AW25" s="92">
        <v>44208</v>
      </c>
      <c r="AX25" s="84">
        <v>108.569</v>
      </c>
      <c r="AY25" s="84"/>
      <c r="AZ25" s="84">
        <f>AX25-AR25</f>
        <v>106.49</v>
      </c>
      <c r="BA25" s="84">
        <f>AZ25/7</f>
        <v>15.2128571428571</v>
      </c>
      <c r="BC25" s="92">
        <f t="shared" si="186"/>
        <v>44531.0000000231</v>
      </c>
      <c r="BD25" s="128">
        <f>AO25</f>
        <v>108.569</v>
      </c>
      <c r="BE25" s="92">
        <v>44593.9925231481</v>
      </c>
      <c r="BF25" s="95">
        <v>2167.406</v>
      </c>
      <c r="BG25" s="93">
        <f t="shared" si="9"/>
        <v>62.9925231250018</v>
      </c>
      <c r="BH25" s="63" t="s">
        <v>65</v>
      </c>
      <c r="BI25" s="106">
        <f t="shared" si="10"/>
        <v>2058.837</v>
      </c>
      <c r="BJ25" s="93">
        <f t="shared" si="11"/>
        <v>32.6838313162098</v>
      </c>
      <c r="BK25" s="115">
        <f t="shared" si="134"/>
        <v>2.17892208774732</v>
      </c>
      <c r="BL25" s="115">
        <f t="shared" si="135"/>
        <v>1.30735325264839</v>
      </c>
      <c r="BM25" s="69">
        <f t="shared" si="136"/>
        <v>597.06273</v>
      </c>
      <c r="BO25">
        <v>3173.838</v>
      </c>
      <c r="BP25" s="115">
        <f>BO25/$BO$87</f>
        <v>0.448365923693661</v>
      </c>
      <c r="BQ25" s="84">
        <f>BO25/90</f>
        <v>35.2648666666667</v>
      </c>
      <c r="BT25" s="138">
        <v>44631</v>
      </c>
      <c r="BU25" s="142">
        <v>0.501388888888889</v>
      </c>
      <c r="CF25" t="s">
        <v>82</v>
      </c>
      <c r="CG25" s="145" t="s">
        <v>83</v>
      </c>
      <c r="CJ25" s="92">
        <f t="shared" si="40"/>
        <v>44593.9925231481</v>
      </c>
      <c r="CK25" s="106">
        <f t="shared" si="41"/>
        <v>2167.406</v>
      </c>
      <c r="CL25" s="146">
        <v>44593.9925231481</v>
      </c>
      <c r="CM25" s="106"/>
      <c r="CN25" s="106"/>
      <c r="CO25" s="106"/>
      <c r="CP25" s="106"/>
      <c r="CQ25" s="106"/>
      <c r="CR25" s="106"/>
      <c r="CS25" s="106"/>
      <c r="CT25" s="92">
        <v>44652</v>
      </c>
      <c r="CU25" s="85">
        <v>4284.842</v>
      </c>
      <c r="CV25" s="93">
        <f t="shared" si="12"/>
        <v>58.0074768518971</v>
      </c>
      <c r="CW25" s="63" t="s">
        <v>65</v>
      </c>
      <c r="CX25" s="106">
        <f t="shared" si="42"/>
        <v>2117.436</v>
      </c>
      <c r="CY25" s="93">
        <f t="shared" si="13"/>
        <v>36.5028116186845</v>
      </c>
      <c r="CZ25" s="115">
        <f t="shared" si="137"/>
        <v>2.43352077457896</v>
      </c>
      <c r="DA25" s="115">
        <f t="shared" si="138"/>
        <v>1.46011246474738</v>
      </c>
      <c r="DB25" s="69">
        <f t="shared" si="139"/>
        <v>614.05644</v>
      </c>
      <c r="DE25" s="92">
        <f t="shared" si="43"/>
        <v>44652</v>
      </c>
      <c r="DF25" s="106">
        <f t="shared" si="44"/>
        <v>4284.842</v>
      </c>
      <c r="DG25" s="106"/>
      <c r="DH25" s="106"/>
      <c r="DI25" s="106"/>
      <c r="DJ25" s="106"/>
      <c r="DK25" s="92">
        <v>44713</v>
      </c>
      <c r="DL25" s="149">
        <v>4976.052</v>
      </c>
      <c r="DM25" s="93">
        <f t="shared" si="14"/>
        <v>61</v>
      </c>
      <c r="DN25" s="63" t="s">
        <v>65</v>
      </c>
      <c r="DO25" s="106">
        <f t="shared" si="15"/>
        <v>691.21</v>
      </c>
      <c r="DP25" s="93">
        <f t="shared" si="16"/>
        <v>11.3313114754098</v>
      </c>
      <c r="DQ25" s="115">
        <f t="shared" si="140"/>
        <v>0.755420765027322</v>
      </c>
      <c r="DR25" s="115">
        <f t="shared" si="141"/>
        <v>0.453252459016393</v>
      </c>
      <c r="DS25" s="69">
        <f t="shared" si="142"/>
        <v>200.4509</v>
      </c>
      <c r="DV25" s="92">
        <f t="shared" si="45"/>
        <v>44713</v>
      </c>
      <c r="DW25" s="106">
        <f t="shared" si="46"/>
        <v>4976.052</v>
      </c>
      <c r="DX25" s="106"/>
      <c r="DY25" s="106"/>
      <c r="DZ25" s="106"/>
      <c r="EA25" s="106"/>
      <c r="EB25" s="92">
        <v>44774</v>
      </c>
      <c r="EC25" s="149">
        <v>5829</v>
      </c>
      <c r="ED25" s="93">
        <f t="shared" si="17"/>
        <v>61</v>
      </c>
      <c r="EE25" s="63" t="s">
        <v>65</v>
      </c>
      <c r="EF25" s="106">
        <f t="shared" si="18"/>
        <v>852.948</v>
      </c>
      <c r="EG25" s="93">
        <f t="shared" si="19"/>
        <v>13.9827540983607</v>
      </c>
      <c r="EH25" s="115">
        <f t="shared" si="143"/>
        <v>0.932183606557377</v>
      </c>
      <c r="EI25" s="115">
        <f t="shared" si="144"/>
        <v>0.559310163934426</v>
      </c>
      <c r="EJ25" s="69">
        <f t="shared" si="145"/>
        <v>247.35492</v>
      </c>
      <c r="EM25" s="92">
        <f t="shared" si="50"/>
        <v>44774</v>
      </c>
      <c r="EN25" s="106">
        <f t="shared" si="51"/>
        <v>5829</v>
      </c>
      <c r="EO25" s="106"/>
      <c r="EP25" s="106"/>
      <c r="EQ25" s="106"/>
      <c r="ER25" s="106"/>
      <c r="ES25" s="92">
        <v>44835</v>
      </c>
      <c r="ET25" s="149">
        <v>6496</v>
      </c>
      <c r="EU25" s="93">
        <f t="shared" si="20"/>
        <v>61</v>
      </c>
      <c r="EV25" s="63" t="s">
        <v>65</v>
      </c>
      <c r="EW25" s="106">
        <f t="shared" si="146"/>
        <v>667</v>
      </c>
      <c r="EX25" s="93">
        <f t="shared" si="189"/>
        <v>10.9344262295082</v>
      </c>
      <c r="EY25" s="115">
        <f t="shared" si="147"/>
        <v>0.72896174863388</v>
      </c>
      <c r="EZ25" s="115">
        <f t="shared" si="148"/>
        <v>0.437377049180328</v>
      </c>
      <c r="FA25" s="69">
        <f t="shared" si="149"/>
        <v>193.43</v>
      </c>
      <c r="FD25" s="92">
        <f t="shared" si="55"/>
        <v>44835</v>
      </c>
      <c r="FE25" s="106">
        <f t="shared" si="56"/>
        <v>6496</v>
      </c>
      <c r="FF25" s="106"/>
      <c r="FG25" s="106"/>
      <c r="FH25" s="106"/>
      <c r="FI25" s="106"/>
      <c r="FJ25" s="92">
        <v>44896</v>
      </c>
      <c r="FK25" s="149">
        <v>7216</v>
      </c>
      <c r="FL25" s="93">
        <f t="shared" si="26"/>
        <v>61</v>
      </c>
      <c r="FM25" s="63" t="s">
        <v>65</v>
      </c>
      <c r="FN25" s="106">
        <f t="shared" si="150"/>
        <v>720</v>
      </c>
      <c r="FO25" s="93">
        <f t="shared" si="190"/>
        <v>11.8032786885246</v>
      </c>
      <c r="FP25" s="115">
        <f t="shared" si="151"/>
        <v>0.786885245901639</v>
      </c>
      <c r="FQ25" s="115">
        <f t="shared" si="152"/>
        <v>0.472131147540984</v>
      </c>
      <c r="FR25" s="69">
        <f t="shared" si="153"/>
        <v>208.8</v>
      </c>
      <c r="FU25" s="92">
        <f t="shared" si="61"/>
        <v>44896</v>
      </c>
      <c r="FV25" s="106">
        <f t="shared" si="62"/>
        <v>7216</v>
      </c>
      <c r="FW25" s="106"/>
      <c r="FX25" s="106"/>
      <c r="FY25" s="106"/>
      <c r="FZ25" s="106"/>
      <c r="GA25" s="92">
        <v>44958</v>
      </c>
      <c r="GB25" s="106">
        <v>8822.074</v>
      </c>
      <c r="GC25" s="93">
        <f t="shared" si="30"/>
        <v>62</v>
      </c>
      <c r="GD25" s="63" t="s">
        <v>65</v>
      </c>
      <c r="GE25" s="106">
        <f t="shared" ref="GE25:GE84" si="195">GB25-FV25</f>
        <v>1606.074</v>
      </c>
      <c r="GF25" s="93">
        <f t="shared" si="191"/>
        <v>25.9044193548387</v>
      </c>
      <c r="GG25" s="115">
        <f t="shared" si="155"/>
        <v>1.72696129032258</v>
      </c>
      <c r="GH25" s="115">
        <f t="shared" si="156"/>
        <v>1.03617677419355</v>
      </c>
      <c r="GI25" s="69">
        <f t="shared" si="157"/>
        <v>465.76146</v>
      </c>
      <c r="GL25" s="92">
        <f t="shared" si="66"/>
        <v>44958</v>
      </c>
      <c r="GM25" s="106">
        <f t="shared" si="67"/>
        <v>8822.074</v>
      </c>
      <c r="GN25" s="106"/>
      <c r="GO25" s="106"/>
      <c r="GP25" s="106"/>
      <c r="GQ25" s="106"/>
      <c r="GR25" s="92">
        <v>45017</v>
      </c>
      <c r="GS25" s="106">
        <v>10173.937</v>
      </c>
      <c r="GT25" s="93">
        <f t="shared" si="33"/>
        <v>59</v>
      </c>
      <c r="GU25" s="63" t="s">
        <v>65</v>
      </c>
      <c r="GV25" s="106">
        <f t="shared" ref="GV25:GV29" si="196">GS25-GM25</f>
        <v>1351.863</v>
      </c>
      <c r="GW25" s="93">
        <f t="shared" si="192"/>
        <v>22.9129322033898</v>
      </c>
      <c r="GX25" s="115">
        <f t="shared" si="158"/>
        <v>1.52752881355932</v>
      </c>
      <c r="GY25" s="115">
        <f t="shared" si="159"/>
        <v>0.916517288135593</v>
      </c>
      <c r="GZ25" s="69">
        <f t="shared" si="160"/>
        <v>392.04027</v>
      </c>
      <c r="HC25" s="92">
        <f t="shared" si="71"/>
        <v>45017</v>
      </c>
      <c r="HD25" s="106">
        <f t="shared" si="72"/>
        <v>10173.937</v>
      </c>
      <c r="HE25" s="92">
        <v>45078</v>
      </c>
      <c r="HF25" s="106">
        <v>10711.11</v>
      </c>
      <c r="HG25" s="93">
        <v>59</v>
      </c>
      <c r="HH25" s="63" t="s">
        <v>65</v>
      </c>
      <c r="HI25" s="106">
        <f t="shared" si="73"/>
        <v>537.173000000001</v>
      </c>
      <c r="HJ25" s="93">
        <f t="shared" si="193"/>
        <v>9.10462711864408</v>
      </c>
      <c r="HK25" s="115">
        <f t="shared" si="171"/>
        <v>0.606975141242939</v>
      </c>
      <c r="HL25" s="115">
        <f t="shared" si="161"/>
        <v>0.364185084745763</v>
      </c>
      <c r="HM25" s="69">
        <f t="shared" si="162"/>
        <v>155.78017</v>
      </c>
      <c r="HP25" s="92">
        <f t="shared" si="77"/>
        <v>45078</v>
      </c>
      <c r="HQ25" s="106">
        <f t="shared" si="78"/>
        <v>10711.11</v>
      </c>
      <c r="HR25" s="92">
        <v>45139</v>
      </c>
      <c r="HS25" s="106">
        <v>11818.362</v>
      </c>
      <c r="HT25" s="93">
        <f t="shared" si="79"/>
        <v>61</v>
      </c>
      <c r="HU25" s="63" t="s">
        <v>65</v>
      </c>
      <c r="HV25" s="106">
        <f t="shared" si="80"/>
        <v>1107.252</v>
      </c>
      <c r="HW25" s="93">
        <f t="shared" si="81"/>
        <v>18.1516721311475</v>
      </c>
      <c r="HX25" s="115">
        <f t="shared" si="172"/>
        <v>1.21011147540983</v>
      </c>
      <c r="HY25" s="115">
        <f t="shared" si="163"/>
        <v>0.726066885245901</v>
      </c>
      <c r="HZ25" s="69">
        <f t="shared" si="173"/>
        <v>310.151351127272</v>
      </c>
      <c r="IC25" s="92">
        <f t="shared" si="85"/>
        <v>45139</v>
      </c>
      <c r="ID25" s="106">
        <f t="shared" si="86"/>
        <v>11818.362</v>
      </c>
      <c r="IE25" s="92">
        <v>45200</v>
      </c>
      <c r="IF25" s="106">
        <v>13443.073</v>
      </c>
      <c r="IG25" s="93">
        <f t="shared" si="87"/>
        <v>61</v>
      </c>
      <c r="IH25" s="63" t="s">
        <v>65</v>
      </c>
      <c r="II25" s="106">
        <f t="shared" si="88"/>
        <v>1624.711</v>
      </c>
      <c r="IJ25" s="93">
        <f t="shared" si="38"/>
        <v>26.6346065573771</v>
      </c>
      <c r="IK25" s="115">
        <f t="shared" si="174"/>
        <v>1.77564043715847</v>
      </c>
      <c r="IL25" s="115">
        <f t="shared" si="164"/>
        <v>1.06538426229508</v>
      </c>
      <c r="IM25" s="69">
        <f t="shared" si="175"/>
        <v>455.0963212</v>
      </c>
      <c r="IP25" s="92">
        <f t="shared" si="176"/>
        <v>45200</v>
      </c>
      <c r="IQ25" s="164">
        <f t="shared" si="177"/>
        <v>13443.073</v>
      </c>
      <c r="IR25" s="92">
        <v>45261</v>
      </c>
      <c r="IS25" s="106">
        <v>14987.711</v>
      </c>
      <c r="IT25" s="93">
        <v>61</v>
      </c>
      <c r="IU25" s="63" t="s">
        <v>65</v>
      </c>
      <c r="IV25" s="106">
        <f t="shared" si="94"/>
        <v>1544.638</v>
      </c>
      <c r="IW25" s="93">
        <f t="shared" si="178"/>
        <v>25.3219344262295</v>
      </c>
      <c r="IX25" s="115">
        <f t="shared" si="179"/>
        <v>1.68812896174863</v>
      </c>
      <c r="IY25" s="115">
        <f t="shared" si="165"/>
        <v>1.01287737704918</v>
      </c>
      <c r="IZ25" s="69">
        <f t="shared" si="166"/>
        <v>432.667145963636</v>
      </c>
      <c r="JC25" s="92">
        <f t="shared" si="187"/>
        <v>45261</v>
      </c>
      <c r="JD25" s="106">
        <f t="shared" si="188"/>
        <v>14987.711</v>
      </c>
      <c r="JE25" s="92">
        <v>45323</v>
      </c>
      <c r="JF25" s="106">
        <v>16411.028</v>
      </c>
      <c r="JG25" s="93">
        <f t="shared" si="100"/>
        <v>62</v>
      </c>
      <c r="JH25" s="63" t="s">
        <v>65</v>
      </c>
      <c r="JI25" s="106">
        <f t="shared" si="180"/>
        <v>1423.317</v>
      </c>
      <c r="JJ25" s="93">
        <f t="shared" si="181"/>
        <v>22.9567258064516</v>
      </c>
      <c r="JK25" s="115">
        <f t="shared" si="182"/>
        <v>1.53044838709677</v>
      </c>
      <c r="JL25" s="115">
        <f t="shared" si="167"/>
        <v>0.918269032258064</v>
      </c>
      <c r="JM25" s="69">
        <f t="shared" si="168"/>
        <v>398.684030945454</v>
      </c>
      <c r="JP25" s="92">
        <f t="shared" si="126"/>
        <v>45323</v>
      </c>
      <c r="JQ25" s="106">
        <f t="shared" si="127"/>
        <v>16411.028</v>
      </c>
      <c r="JR25" s="92">
        <v>45383</v>
      </c>
      <c r="JS25" s="106">
        <v>17756.696</v>
      </c>
      <c r="JT25" s="93">
        <f t="shared" si="108"/>
        <v>60</v>
      </c>
      <c r="JU25" s="63" t="s">
        <v>65</v>
      </c>
      <c r="JV25" s="106">
        <f t="shared" si="109"/>
        <v>1345.668</v>
      </c>
      <c r="JW25" s="93">
        <f t="shared" si="183"/>
        <v>22.4278</v>
      </c>
      <c r="JX25" s="115">
        <f t="shared" si="184"/>
        <v>1.49518666666667</v>
      </c>
      <c r="JY25" s="115">
        <f t="shared" si="169"/>
        <v>0.897112000000001</v>
      </c>
      <c r="JZ25" s="69">
        <f t="shared" si="170"/>
        <v>376.933840145455</v>
      </c>
    </row>
    <row r="26" spans="1:286">
      <c r="A26" t="str">
        <f>'SATEC Meter Schedule Template'!C26</f>
        <v>RMT-APL-01-MSB-APR15-01-50002728-DL2</v>
      </c>
      <c r="B26" t="str">
        <f>'SATEC Meter Schedule Template'!D26</f>
        <v>MTR-APL-01-MSB-APR15-01</v>
      </c>
      <c r="C26" t="str">
        <f>'SATEC Meter Schedule Template'!P26</f>
        <v>MSB</v>
      </c>
      <c r="D26" t="str">
        <f>'SATEC Meter Schedule Template'!Q26</f>
        <v>APR15</v>
      </c>
      <c r="E26" t="str">
        <f>'SATEC Meter Schedule Template'!R26</f>
        <v>01</v>
      </c>
      <c r="F26">
        <f>'SATEC Meter Schedule Template'!S26</f>
        <v>50002728</v>
      </c>
      <c r="G26" t="str">
        <f>'SATEC Meter Schedule Template'!V26</f>
        <v>DL2</v>
      </c>
      <c r="H26" s="61" t="s">
        <v>117</v>
      </c>
      <c r="I26" s="63">
        <v>50002728</v>
      </c>
      <c r="J26" s="18" t="s">
        <v>118</v>
      </c>
      <c r="K26" s="92"/>
      <c r="L26" s="93"/>
      <c r="M26" s="92"/>
      <c r="N26" s="94"/>
      <c r="O26" s="95"/>
      <c r="P26" s="95"/>
      <c r="Q26" s="95"/>
      <c r="R26" s="105">
        <v>44398</v>
      </c>
      <c r="S26" s="63">
        <v>0</v>
      </c>
      <c r="T26" s="92">
        <v>44470</v>
      </c>
      <c r="U26" s="99">
        <f>2852/3</f>
        <v>950.666666666667</v>
      </c>
      <c r="V26" s="93">
        <f t="shared" si="0"/>
        <v>72</v>
      </c>
      <c r="W26" s="63" t="s">
        <v>90</v>
      </c>
      <c r="X26" s="106">
        <f t="shared" si="1"/>
        <v>950.666666666667</v>
      </c>
      <c r="Y26" s="93">
        <f t="shared" si="2"/>
        <v>13.2037037037037</v>
      </c>
      <c r="Z26" s="115">
        <f t="shared" si="128"/>
        <v>0.880246913580247</v>
      </c>
      <c r="AA26" s="115">
        <f t="shared" si="129"/>
        <v>0.528148148148148</v>
      </c>
      <c r="AB26" s="69">
        <f t="shared" si="130"/>
        <v>275.693333333333</v>
      </c>
      <c r="AC26" s="93"/>
      <c r="AD26" s="92">
        <f t="shared" si="114"/>
        <v>44470</v>
      </c>
      <c r="AE26" s="106">
        <f t="shared" si="119"/>
        <v>950.666666666667</v>
      </c>
      <c r="AF26" s="92">
        <v>44531.0000000231</v>
      </c>
      <c r="AG26" s="119">
        <f>AE26+Y93+AO26</f>
        <v>1428.24732146238</v>
      </c>
      <c r="AH26" s="93">
        <f t="shared" si="4"/>
        <v>61.0000000231012</v>
      </c>
      <c r="AI26" s="121" t="s">
        <v>115</v>
      </c>
      <c r="AJ26" s="106">
        <f t="shared" si="5"/>
        <v>477.580654795712</v>
      </c>
      <c r="AK26" s="93">
        <f t="shared" si="6"/>
        <v>7.82919105925981</v>
      </c>
      <c r="AL26" s="115">
        <f t="shared" si="131"/>
        <v>0.52194607061732</v>
      </c>
      <c r="AM26" s="115">
        <f t="shared" si="132"/>
        <v>0.313167642370392</v>
      </c>
      <c r="AN26" s="69">
        <f t="shared" si="133"/>
        <v>138.498389890756</v>
      </c>
      <c r="AO26" s="123">
        <v>96.676</v>
      </c>
      <c r="AQ26" s="92" t="s">
        <v>116</v>
      </c>
      <c r="AR26" s="84">
        <v>1.714</v>
      </c>
      <c r="AS26" s="84"/>
      <c r="AT26" s="84"/>
      <c r="AU26" s="84"/>
      <c r="AV26" s="84"/>
      <c r="AW26" s="92">
        <v>44208.0000001505</v>
      </c>
      <c r="AX26" s="84">
        <v>96.676</v>
      </c>
      <c r="AY26" s="84"/>
      <c r="AZ26" s="84">
        <f>AX26-AR26</f>
        <v>94.962</v>
      </c>
      <c r="BA26" s="84">
        <f>AZ26/7</f>
        <v>13.566</v>
      </c>
      <c r="BC26" s="92">
        <f t="shared" si="186"/>
        <v>44531.0000000231</v>
      </c>
      <c r="BD26" s="128">
        <f>AO26</f>
        <v>96.676</v>
      </c>
      <c r="BE26" s="92">
        <v>44593.9925231481</v>
      </c>
      <c r="BF26" s="95">
        <v>1051.025</v>
      </c>
      <c r="BG26" s="93">
        <f t="shared" si="9"/>
        <v>62.9925231250018</v>
      </c>
      <c r="BH26" s="63" t="s">
        <v>65</v>
      </c>
      <c r="BI26" s="106">
        <f t="shared" si="10"/>
        <v>954.349</v>
      </c>
      <c r="BJ26" s="93">
        <f t="shared" si="11"/>
        <v>15.150194858939</v>
      </c>
      <c r="BK26" s="115">
        <f t="shared" si="134"/>
        <v>1.01001299059594</v>
      </c>
      <c r="BL26" s="115">
        <f t="shared" si="135"/>
        <v>0.606007794357561</v>
      </c>
      <c r="BM26" s="69">
        <f t="shared" si="136"/>
        <v>276.76121</v>
      </c>
      <c r="BO26">
        <v>1419.106</v>
      </c>
      <c r="BP26" s="115">
        <f>BO26/$BO$87</f>
        <v>0.200476134103006</v>
      </c>
      <c r="BQ26" s="84">
        <f>BO26/90</f>
        <v>15.7678444444444</v>
      </c>
      <c r="BT26" s="138">
        <v>44631</v>
      </c>
      <c r="BU26" s="142">
        <v>0.501388888888889</v>
      </c>
      <c r="CF26" t="s">
        <v>82</v>
      </c>
      <c r="CG26" s="145" t="s">
        <v>83</v>
      </c>
      <c r="CJ26" s="92">
        <f t="shared" si="40"/>
        <v>44593.9925231481</v>
      </c>
      <c r="CK26" s="106">
        <f t="shared" si="41"/>
        <v>1051.025</v>
      </c>
      <c r="CL26" s="146">
        <v>44593.9925231481</v>
      </c>
      <c r="CM26" s="106"/>
      <c r="CN26" s="106"/>
      <c r="CO26" s="106"/>
      <c r="CP26" s="106"/>
      <c r="CQ26" s="106"/>
      <c r="CR26" s="106"/>
      <c r="CS26" s="106"/>
      <c r="CT26" s="92">
        <v>44652</v>
      </c>
      <c r="CU26" s="85">
        <v>1750.096</v>
      </c>
      <c r="CV26" s="93">
        <f t="shared" si="12"/>
        <v>58.0074768518971</v>
      </c>
      <c r="CW26" s="63" t="s">
        <v>65</v>
      </c>
      <c r="CX26" s="106">
        <f t="shared" si="42"/>
        <v>699.071</v>
      </c>
      <c r="CY26" s="93">
        <f t="shared" si="13"/>
        <v>12.0513947156303</v>
      </c>
      <c r="CZ26" s="115">
        <f t="shared" si="137"/>
        <v>0.803426314375354</v>
      </c>
      <c r="DA26" s="115">
        <f t="shared" si="138"/>
        <v>0.482055788625212</v>
      </c>
      <c r="DB26" s="69">
        <f t="shared" si="139"/>
        <v>202.73059</v>
      </c>
      <c r="DE26" s="92">
        <f t="shared" si="43"/>
        <v>44652</v>
      </c>
      <c r="DF26" s="106">
        <f t="shared" si="44"/>
        <v>1750.096</v>
      </c>
      <c r="DG26" s="106"/>
      <c r="DH26" s="106"/>
      <c r="DI26" s="106"/>
      <c r="DJ26" s="106"/>
      <c r="DK26" s="92">
        <v>44713</v>
      </c>
      <c r="DL26" s="149">
        <v>2407.305</v>
      </c>
      <c r="DM26" s="93">
        <f t="shared" si="14"/>
        <v>61</v>
      </c>
      <c r="DN26" s="63" t="s">
        <v>65</v>
      </c>
      <c r="DO26" s="106">
        <f t="shared" si="15"/>
        <v>657.209</v>
      </c>
      <c r="DP26" s="93">
        <f t="shared" si="16"/>
        <v>10.7739180327869</v>
      </c>
      <c r="DQ26" s="115">
        <f t="shared" si="140"/>
        <v>0.718261202185792</v>
      </c>
      <c r="DR26" s="115">
        <f t="shared" si="141"/>
        <v>0.430956721311475</v>
      </c>
      <c r="DS26" s="69">
        <f t="shared" si="142"/>
        <v>190.59061</v>
      </c>
      <c r="DV26" s="92">
        <f t="shared" si="45"/>
        <v>44713</v>
      </c>
      <c r="DW26" s="106">
        <f t="shared" si="46"/>
        <v>2407.305</v>
      </c>
      <c r="DX26" s="106"/>
      <c r="DY26" s="106"/>
      <c r="DZ26" s="106"/>
      <c r="EA26" s="106"/>
      <c r="EB26" s="92">
        <v>44774</v>
      </c>
      <c r="EC26" s="149">
        <v>3332</v>
      </c>
      <c r="ED26" s="93">
        <f t="shared" si="17"/>
        <v>61</v>
      </c>
      <c r="EE26" s="63" t="s">
        <v>65</v>
      </c>
      <c r="EF26" s="106">
        <f t="shared" si="18"/>
        <v>924.695</v>
      </c>
      <c r="EG26" s="93">
        <f t="shared" si="19"/>
        <v>15.1589344262295</v>
      </c>
      <c r="EH26" s="115">
        <f t="shared" si="143"/>
        <v>1.0105956284153</v>
      </c>
      <c r="EI26" s="115">
        <f t="shared" si="144"/>
        <v>0.60635737704918</v>
      </c>
      <c r="EJ26" s="69">
        <f t="shared" si="145"/>
        <v>268.16155</v>
      </c>
      <c r="EM26" s="92">
        <f t="shared" si="50"/>
        <v>44774</v>
      </c>
      <c r="EN26" s="106">
        <f t="shared" si="51"/>
        <v>3332</v>
      </c>
      <c r="EO26" s="106"/>
      <c r="EP26" s="106"/>
      <c r="EQ26" s="106"/>
      <c r="ER26" s="106"/>
      <c r="ES26" s="92">
        <v>44835</v>
      </c>
      <c r="ET26" s="149">
        <v>4273</v>
      </c>
      <c r="EU26" s="93">
        <f t="shared" si="20"/>
        <v>61</v>
      </c>
      <c r="EV26" s="63" t="s">
        <v>65</v>
      </c>
      <c r="EW26" s="106">
        <f t="shared" si="146"/>
        <v>941</v>
      </c>
      <c r="EX26" s="93">
        <f t="shared" si="189"/>
        <v>15.4262295081967</v>
      </c>
      <c r="EY26" s="115">
        <f t="shared" si="147"/>
        <v>1.02841530054645</v>
      </c>
      <c r="EZ26" s="115">
        <f t="shared" si="148"/>
        <v>0.617049180327869</v>
      </c>
      <c r="FA26" s="69">
        <f t="shared" si="149"/>
        <v>272.89</v>
      </c>
      <c r="FD26" s="92">
        <f t="shared" si="55"/>
        <v>44835</v>
      </c>
      <c r="FE26" s="106">
        <f t="shared" si="56"/>
        <v>4273</v>
      </c>
      <c r="FF26" s="106"/>
      <c r="FG26" s="106"/>
      <c r="FH26" s="106"/>
      <c r="FI26" s="106"/>
      <c r="FJ26" s="92">
        <v>44896</v>
      </c>
      <c r="FK26" s="149">
        <v>4946</v>
      </c>
      <c r="FL26" s="93">
        <f t="shared" si="26"/>
        <v>61</v>
      </c>
      <c r="FM26" s="63" t="s">
        <v>65</v>
      </c>
      <c r="FN26" s="106">
        <f t="shared" si="150"/>
        <v>673</v>
      </c>
      <c r="FO26" s="93">
        <f t="shared" si="190"/>
        <v>11.0327868852459</v>
      </c>
      <c r="FP26" s="115">
        <f t="shared" si="151"/>
        <v>0.73551912568306</v>
      </c>
      <c r="FQ26" s="115">
        <f t="shared" si="152"/>
        <v>0.441311475409836</v>
      </c>
      <c r="FR26" s="69">
        <f t="shared" si="153"/>
        <v>195.17</v>
      </c>
      <c r="FU26" s="92">
        <f t="shared" si="61"/>
        <v>44896</v>
      </c>
      <c r="FV26" s="106">
        <f t="shared" si="62"/>
        <v>4946</v>
      </c>
      <c r="FW26" s="106"/>
      <c r="FX26" s="106"/>
      <c r="FY26" s="106"/>
      <c r="FZ26" s="106"/>
      <c r="GA26" s="92">
        <v>44958</v>
      </c>
      <c r="GB26" s="106">
        <v>6027.112</v>
      </c>
      <c r="GC26" s="95">
        <f t="shared" si="30"/>
        <v>62</v>
      </c>
      <c r="GD26" s="63" t="s">
        <v>65</v>
      </c>
      <c r="GE26" s="106">
        <f t="shared" si="195"/>
        <v>1081.112</v>
      </c>
      <c r="GF26" s="93">
        <f t="shared" si="191"/>
        <v>17.4372903225806</v>
      </c>
      <c r="GG26" s="115">
        <f t="shared" si="155"/>
        <v>1.16248602150538</v>
      </c>
      <c r="GH26" s="115">
        <f t="shared" si="156"/>
        <v>0.697491612903226</v>
      </c>
      <c r="GI26" s="69">
        <f t="shared" si="157"/>
        <v>313.52248</v>
      </c>
      <c r="GL26" s="92">
        <f t="shared" si="66"/>
        <v>44958</v>
      </c>
      <c r="GM26" s="106">
        <f t="shared" si="67"/>
        <v>6027.112</v>
      </c>
      <c r="GN26" s="106"/>
      <c r="GO26" s="106"/>
      <c r="GP26" s="106"/>
      <c r="GQ26" s="106"/>
      <c r="GR26" s="92">
        <v>45017</v>
      </c>
      <c r="GS26" s="106">
        <v>6727.51</v>
      </c>
      <c r="GT26" s="95">
        <f t="shared" si="33"/>
        <v>59</v>
      </c>
      <c r="GU26" s="63" t="s">
        <v>65</v>
      </c>
      <c r="GV26" s="106">
        <f t="shared" si="196"/>
        <v>700.398</v>
      </c>
      <c r="GW26" s="93">
        <f t="shared" si="192"/>
        <v>11.8711525423729</v>
      </c>
      <c r="GX26" s="115">
        <f t="shared" si="158"/>
        <v>0.791410169491526</v>
      </c>
      <c r="GY26" s="115">
        <f t="shared" si="159"/>
        <v>0.474846101694915</v>
      </c>
      <c r="GZ26" s="69">
        <f t="shared" si="160"/>
        <v>203.11542</v>
      </c>
      <c r="HC26" s="92">
        <f t="shared" si="71"/>
        <v>45017</v>
      </c>
      <c r="HD26" s="106">
        <f t="shared" si="72"/>
        <v>6727.51</v>
      </c>
      <c r="HE26" s="92">
        <v>45078</v>
      </c>
      <c r="HF26" s="106">
        <v>7249.755</v>
      </c>
      <c r="HG26" s="95">
        <v>59</v>
      </c>
      <c r="HH26" s="63" t="s">
        <v>65</v>
      </c>
      <c r="HI26" s="106">
        <f t="shared" si="73"/>
        <v>522.245</v>
      </c>
      <c r="HJ26" s="93">
        <f t="shared" si="193"/>
        <v>8.85161016949152</v>
      </c>
      <c r="HK26" s="115">
        <f t="shared" si="171"/>
        <v>0.590107344632768</v>
      </c>
      <c r="HL26" s="115">
        <f t="shared" si="161"/>
        <v>0.354064406779661</v>
      </c>
      <c r="HM26" s="69">
        <f t="shared" si="162"/>
        <v>151.45105</v>
      </c>
      <c r="HP26" s="92">
        <f t="shared" si="77"/>
        <v>45078</v>
      </c>
      <c r="HQ26" s="106">
        <f t="shared" si="78"/>
        <v>7249.755</v>
      </c>
      <c r="HR26" s="92">
        <v>45139</v>
      </c>
      <c r="HS26" s="106">
        <v>8100.018</v>
      </c>
      <c r="HT26" s="93">
        <f t="shared" si="79"/>
        <v>61</v>
      </c>
      <c r="HU26" s="63" t="s">
        <v>65</v>
      </c>
      <c r="HV26" s="106">
        <f t="shared" si="80"/>
        <v>850.263</v>
      </c>
      <c r="HW26" s="93">
        <f t="shared" si="81"/>
        <v>13.938737704918</v>
      </c>
      <c r="HX26" s="115">
        <f t="shared" si="172"/>
        <v>0.929249180327869</v>
      </c>
      <c r="HY26" s="115">
        <f t="shared" si="163"/>
        <v>0.557549508196721</v>
      </c>
      <c r="HZ26" s="69">
        <f t="shared" si="173"/>
        <v>238.166395963636</v>
      </c>
      <c r="IC26" s="92">
        <f t="shared" si="85"/>
        <v>45139</v>
      </c>
      <c r="ID26" s="106">
        <f t="shared" si="86"/>
        <v>8100.018</v>
      </c>
      <c r="IE26" s="92">
        <v>45200</v>
      </c>
      <c r="IF26" s="106">
        <v>8677.179</v>
      </c>
      <c r="IG26" s="93">
        <f t="shared" si="87"/>
        <v>61</v>
      </c>
      <c r="IH26" s="63" t="s">
        <v>65</v>
      </c>
      <c r="II26" s="106">
        <f t="shared" si="88"/>
        <v>577.161</v>
      </c>
      <c r="IJ26" s="93">
        <f t="shared" si="38"/>
        <v>9.46165573770492</v>
      </c>
      <c r="IK26" s="115">
        <f t="shared" si="174"/>
        <v>0.630777049180328</v>
      </c>
      <c r="IL26" s="115">
        <f t="shared" si="164"/>
        <v>0.378466229508197</v>
      </c>
      <c r="IM26" s="69">
        <f t="shared" si="175"/>
        <v>161.668043018182</v>
      </c>
      <c r="IP26" s="92">
        <f t="shared" si="176"/>
        <v>45200</v>
      </c>
      <c r="IQ26" s="164">
        <f t="shared" si="177"/>
        <v>8677.179</v>
      </c>
      <c r="IR26" s="92">
        <v>45261</v>
      </c>
      <c r="IS26" s="106">
        <v>9364.264</v>
      </c>
      <c r="IT26" s="93">
        <v>61</v>
      </c>
      <c r="IU26" s="63" t="s">
        <v>65</v>
      </c>
      <c r="IV26" s="106">
        <f t="shared" si="94"/>
        <v>687.084999999999</v>
      </c>
      <c r="IW26" s="93">
        <f t="shared" si="178"/>
        <v>11.2636885245901</v>
      </c>
      <c r="IX26" s="115">
        <f t="shared" si="179"/>
        <v>0.75091256830601</v>
      </c>
      <c r="IY26" s="115">
        <f t="shared" si="165"/>
        <v>0.450547540983606</v>
      </c>
      <c r="IZ26" s="69">
        <f t="shared" si="166"/>
        <v>192.458754727273</v>
      </c>
      <c r="JC26" s="92">
        <f t="shared" si="187"/>
        <v>45261</v>
      </c>
      <c r="JD26" s="106">
        <f t="shared" si="188"/>
        <v>9364.264</v>
      </c>
      <c r="JE26" s="92">
        <v>45323</v>
      </c>
      <c r="JF26" s="106">
        <v>10411.004</v>
      </c>
      <c r="JG26" s="93">
        <f t="shared" si="100"/>
        <v>62</v>
      </c>
      <c r="JH26" s="63" t="s">
        <v>65</v>
      </c>
      <c r="JI26" s="106">
        <f t="shared" si="180"/>
        <v>1046.74</v>
      </c>
      <c r="JJ26" s="93">
        <f t="shared" si="181"/>
        <v>16.8829032258065</v>
      </c>
      <c r="JK26" s="115">
        <f t="shared" si="182"/>
        <v>1.12552688172043</v>
      </c>
      <c r="JL26" s="115">
        <f t="shared" si="167"/>
        <v>0.675316129032259</v>
      </c>
      <c r="JM26" s="69">
        <f t="shared" si="168"/>
        <v>293.201389818182</v>
      </c>
      <c r="JP26" s="92">
        <f t="shared" si="126"/>
        <v>45323</v>
      </c>
      <c r="JQ26" s="106">
        <f t="shared" si="127"/>
        <v>10411.004</v>
      </c>
      <c r="JR26" s="92">
        <v>45383</v>
      </c>
      <c r="JS26" s="106">
        <v>11044.678</v>
      </c>
      <c r="JT26" s="93">
        <f t="shared" si="108"/>
        <v>60</v>
      </c>
      <c r="JU26" s="63" t="s">
        <v>65</v>
      </c>
      <c r="JV26" s="106">
        <f t="shared" si="109"/>
        <v>633.673999999999</v>
      </c>
      <c r="JW26" s="93">
        <f t="shared" si="183"/>
        <v>10.5612333333333</v>
      </c>
      <c r="JX26" s="115">
        <f t="shared" si="184"/>
        <v>0.704082222222221</v>
      </c>
      <c r="JY26" s="115">
        <f t="shared" si="169"/>
        <v>0.422449333333333</v>
      </c>
      <c r="JZ26" s="69">
        <f t="shared" si="170"/>
        <v>177.497848072727</v>
      </c>
    </row>
    <row r="27" ht="28.8" spans="1:286">
      <c r="A27" t="str">
        <f>'SATEC Meter Schedule Template'!C27</f>
        <v>RMT-APL-01-MDB3-APR16-01-50002687-DL1</v>
      </c>
      <c r="B27" t="str">
        <f>'SATEC Meter Schedule Template'!D27</f>
        <v>MTR-APL-01-MDB3-APR16-01</v>
      </c>
      <c r="C27" t="str">
        <f>'SATEC Meter Schedule Template'!P27</f>
        <v>MDB3</v>
      </c>
      <c r="D27" t="str">
        <f>'SATEC Meter Schedule Template'!Q27</f>
        <v>APR16</v>
      </c>
      <c r="E27" t="str">
        <f>'SATEC Meter Schedule Template'!R27</f>
        <v>01</v>
      </c>
      <c r="F27">
        <f>'SATEC Meter Schedule Template'!S27</f>
        <v>50002687</v>
      </c>
      <c r="G27" t="str">
        <f>'SATEC Meter Schedule Template'!V27</f>
        <v>DL1</v>
      </c>
      <c r="H27" s="61" t="s">
        <v>119</v>
      </c>
      <c r="I27" s="63">
        <v>50002687</v>
      </c>
      <c r="J27" s="18" t="s">
        <v>120</v>
      </c>
      <c r="K27" s="92"/>
      <c r="L27" s="93"/>
      <c r="M27" s="92"/>
      <c r="N27" s="94"/>
      <c r="O27" s="95"/>
      <c r="P27" s="95"/>
      <c r="Q27" s="95"/>
      <c r="R27" s="105">
        <v>44398</v>
      </c>
      <c r="S27" s="63">
        <v>0</v>
      </c>
      <c r="T27" s="92">
        <v>44470</v>
      </c>
      <c r="U27" s="93">
        <v>911</v>
      </c>
      <c r="V27" s="93">
        <f t="shared" si="0"/>
        <v>72</v>
      </c>
      <c r="W27" s="63" t="s">
        <v>121</v>
      </c>
      <c r="X27" s="106">
        <f t="shared" si="1"/>
        <v>911</v>
      </c>
      <c r="Y27" s="93">
        <f t="shared" si="2"/>
        <v>12.6527777777778</v>
      </c>
      <c r="Z27" s="115">
        <f t="shared" si="128"/>
        <v>0.843518518518519</v>
      </c>
      <c r="AA27" s="115">
        <f t="shared" si="129"/>
        <v>0.506111111111111</v>
      </c>
      <c r="AB27" s="69">
        <f t="shared" si="130"/>
        <v>264.19</v>
      </c>
      <c r="AC27" s="93"/>
      <c r="AD27" s="92">
        <f t="shared" si="114"/>
        <v>44470</v>
      </c>
      <c r="AE27" s="106">
        <f t="shared" si="119"/>
        <v>911</v>
      </c>
      <c r="AF27" s="92">
        <v>44531.0000000231</v>
      </c>
      <c r="AG27" s="93">
        <v>1594</v>
      </c>
      <c r="AH27" s="93">
        <f t="shared" si="4"/>
        <v>61.0000000231012</v>
      </c>
      <c r="AI27" s="63" t="s">
        <v>121</v>
      </c>
      <c r="AJ27" s="106">
        <f t="shared" si="5"/>
        <v>683</v>
      </c>
      <c r="AK27" s="93">
        <f t="shared" si="6"/>
        <v>11.1967213072351</v>
      </c>
      <c r="AL27" s="115">
        <f t="shared" si="131"/>
        <v>0.746448087149008</v>
      </c>
      <c r="AM27" s="115">
        <f t="shared" si="132"/>
        <v>0.447868852289405</v>
      </c>
      <c r="AN27" s="69">
        <f t="shared" si="133"/>
        <v>198.07</v>
      </c>
      <c r="AQ27" s="92"/>
      <c r="BC27" s="92">
        <f t="shared" si="186"/>
        <v>44531.0000000231</v>
      </c>
      <c r="BD27" s="106">
        <f>AG27</f>
        <v>1594</v>
      </c>
      <c r="BE27" s="92">
        <v>44593.9277083333</v>
      </c>
      <c r="BF27" s="95">
        <v>3651.978</v>
      </c>
      <c r="BG27" s="93">
        <f t="shared" si="9"/>
        <v>62.9277083101988</v>
      </c>
      <c r="BH27" s="63" t="s">
        <v>121</v>
      </c>
      <c r="BI27" s="106">
        <f t="shared" si="10"/>
        <v>2057.978</v>
      </c>
      <c r="BJ27" s="93">
        <f t="shared" si="11"/>
        <v>32.7038447015313</v>
      </c>
      <c r="BK27" s="115">
        <f t="shared" si="134"/>
        <v>2.18025631343542</v>
      </c>
      <c r="BL27" s="115">
        <f t="shared" si="135"/>
        <v>1.30815378806125</v>
      </c>
      <c r="BM27" s="69">
        <f t="shared" si="136"/>
        <v>596.81362</v>
      </c>
      <c r="BS27">
        <v>1</v>
      </c>
      <c r="BT27" s="138">
        <v>44631</v>
      </c>
      <c r="BU27" s="143">
        <v>0.501388888888889</v>
      </c>
      <c r="BV27" s="49">
        <v>12.97</v>
      </c>
      <c r="BW27" s="49">
        <v>0.69</v>
      </c>
      <c r="BX27" s="139">
        <f>(BW27/BV27)</f>
        <v>0.0531996915959907</v>
      </c>
      <c r="BY27" s="49" t="s">
        <v>122</v>
      </c>
      <c r="BZ27" s="144" t="s">
        <v>123</v>
      </c>
      <c r="CA27" s="49" t="s">
        <v>124</v>
      </c>
      <c r="CB27" s="142">
        <v>0.523611111111111</v>
      </c>
      <c r="CC27">
        <v>1.87</v>
      </c>
      <c r="CD27">
        <v>1.84</v>
      </c>
      <c r="CE27" s="115">
        <f>(CD27/CC27)</f>
        <v>0.983957219251337</v>
      </c>
      <c r="CF27" t="s">
        <v>82</v>
      </c>
      <c r="CG27" s="145" t="s">
        <v>83</v>
      </c>
      <c r="CJ27" s="92">
        <f t="shared" si="40"/>
        <v>44593.9277083333</v>
      </c>
      <c r="CK27" s="106">
        <f t="shared" si="41"/>
        <v>3651.978</v>
      </c>
      <c r="CL27" s="146">
        <v>44631.5069444444</v>
      </c>
      <c r="CM27" s="63">
        <v>4155.626</v>
      </c>
      <c r="CN27" s="106">
        <f>CM27-CK27</f>
        <v>503.648</v>
      </c>
      <c r="CO27" s="63">
        <v>4073.593</v>
      </c>
      <c r="CP27" s="106"/>
      <c r="CQ27" s="106"/>
      <c r="CR27" s="106"/>
      <c r="CS27" s="106"/>
      <c r="CT27" s="92">
        <v>44652</v>
      </c>
      <c r="CU27" s="149">
        <v>4277</v>
      </c>
      <c r="CV27" s="93">
        <f t="shared" si="12"/>
        <v>58.0722916667</v>
      </c>
      <c r="CW27" s="63" t="s">
        <v>121</v>
      </c>
      <c r="CX27" s="106">
        <f>(CU27-CO27)+CN27</f>
        <v>707.055</v>
      </c>
      <c r="CY27" s="93">
        <f t="shared" si="13"/>
        <v>12.1754278969749</v>
      </c>
      <c r="CZ27" s="115">
        <f t="shared" si="137"/>
        <v>0.811695193131657</v>
      </c>
      <c r="DA27" s="115">
        <f t="shared" si="138"/>
        <v>0.487017115878994</v>
      </c>
      <c r="DB27" s="69">
        <f t="shared" si="139"/>
        <v>205.04595</v>
      </c>
      <c r="DE27" s="92">
        <f t="shared" si="43"/>
        <v>44652</v>
      </c>
      <c r="DF27" s="106">
        <f t="shared" si="44"/>
        <v>4277</v>
      </c>
      <c r="DG27" s="106"/>
      <c r="DH27" s="106"/>
      <c r="DI27" s="106"/>
      <c r="DJ27" s="106"/>
      <c r="DK27" s="92">
        <v>44713</v>
      </c>
      <c r="DL27" s="149">
        <v>4881.905</v>
      </c>
      <c r="DM27" s="93">
        <f t="shared" si="14"/>
        <v>61</v>
      </c>
      <c r="DN27" s="63" t="s">
        <v>65</v>
      </c>
      <c r="DO27" s="106">
        <f t="shared" si="15"/>
        <v>604.905</v>
      </c>
      <c r="DP27" s="93">
        <f t="shared" si="16"/>
        <v>9.91647540983606</v>
      </c>
      <c r="DQ27" s="115">
        <f t="shared" si="140"/>
        <v>0.661098360655737</v>
      </c>
      <c r="DR27" s="115">
        <f t="shared" si="141"/>
        <v>0.396659016393442</v>
      </c>
      <c r="DS27" s="69">
        <f t="shared" si="142"/>
        <v>175.42245</v>
      </c>
      <c r="DV27" s="92">
        <f t="shared" si="45"/>
        <v>44713</v>
      </c>
      <c r="DW27" s="106">
        <f t="shared" si="46"/>
        <v>4881.905</v>
      </c>
      <c r="DX27" s="106"/>
      <c r="DY27" s="106"/>
      <c r="DZ27" s="106"/>
      <c r="EA27" s="106"/>
      <c r="EB27" s="92">
        <v>44774</v>
      </c>
      <c r="EC27" s="149">
        <v>5867</v>
      </c>
      <c r="ED27" s="93">
        <f t="shared" si="17"/>
        <v>61</v>
      </c>
      <c r="EE27" s="63" t="s">
        <v>65</v>
      </c>
      <c r="EF27" s="106">
        <f t="shared" si="18"/>
        <v>985.095</v>
      </c>
      <c r="EG27" s="93">
        <f t="shared" si="19"/>
        <v>16.1490983606557</v>
      </c>
      <c r="EH27" s="115">
        <f t="shared" si="143"/>
        <v>1.07660655737705</v>
      </c>
      <c r="EI27" s="115">
        <f t="shared" si="144"/>
        <v>0.64596393442623</v>
      </c>
      <c r="EJ27" s="69">
        <f t="shared" si="145"/>
        <v>285.67755</v>
      </c>
      <c r="EM27" s="92">
        <f t="shared" si="50"/>
        <v>44774</v>
      </c>
      <c r="EN27" s="106">
        <f t="shared" si="51"/>
        <v>5867</v>
      </c>
      <c r="EO27" s="106"/>
      <c r="EP27" s="106"/>
      <c r="EQ27" s="106"/>
      <c r="ER27" s="106"/>
      <c r="ES27" s="92">
        <v>44835</v>
      </c>
      <c r="ET27" s="149">
        <v>6637</v>
      </c>
      <c r="EU27" s="93">
        <f t="shared" si="20"/>
        <v>61</v>
      </c>
      <c r="EV27" s="63" t="s">
        <v>65</v>
      </c>
      <c r="EW27" s="106">
        <f t="shared" si="146"/>
        <v>770</v>
      </c>
      <c r="EX27" s="93">
        <f t="shared" si="189"/>
        <v>12.6229508196721</v>
      </c>
      <c r="EY27" s="115">
        <f t="shared" si="147"/>
        <v>0.841530054644809</v>
      </c>
      <c r="EZ27" s="115">
        <f t="shared" si="148"/>
        <v>0.504918032786885</v>
      </c>
      <c r="FA27" s="69">
        <f t="shared" si="149"/>
        <v>223.3</v>
      </c>
      <c r="FD27" s="92">
        <f t="shared" si="55"/>
        <v>44835</v>
      </c>
      <c r="FE27" s="106">
        <f t="shared" si="56"/>
        <v>6637</v>
      </c>
      <c r="FF27" s="106"/>
      <c r="FG27" s="106"/>
      <c r="FH27" s="106"/>
      <c r="FI27" s="106"/>
      <c r="FJ27" s="92">
        <v>44896</v>
      </c>
      <c r="FK27" s="149">
        <v>7365</v>
      </c>
      <c r="FL27" s="93">
        <f t="shared" si="26"/>
        <v>61</v>
      </c>
      <c r="FM27" s="63" t="s">
        <v>65</v>
      </c>
      <c r="FN27" s="106">
        <f t="shared" si="150"/>
        <v>728</v>
      </c>
      <c r="FO27" s="93">
        <f t="shared" si="190"/>
        <v>11.9344262295082</v>
      </c>
      <c r="FP27" s="115">
        <f t="shared" si="151"/>
        <v>0.795628415300547</v>
      </c>
      <c r="FQ27" s="115">
        <f t="shared" si="152"/>
        <v>0.477377049180328</v>
      </c>
      <c r="FR27" s="69">
        <f t="shared" si="153"/>
        <v>211.12</v>
      </c>
      <c r="FU27" s="92">
        <f t="shared" si="61"/>
        <v>44896</v>
      </c>
      <c r="FV27" s="106">
        <f t="shared" si="62"/>
        <v>7365</v>
      </c>
      <c r="FW27" s="106"/>
      <c r="FX27" s="106"/>
      <c r="FY27" s="106"/>
      <c r="FZ27" s="106"/>
      <c r="GA27" s="92">
        <v>44958</v>
      </c>
      <c r="GB27" s="106">
        <v>9063.023</v>
      </c>
      <c r="GC27" s="93">
        <f t="shared" si="30"/>
        <v>62</v>
      </c>
      <c r="GD27" s="63" t="s">
        <v>65</v>
      </c>
      <c r="GE27" s="106">
        <f t="shared" si="195"/>
        <v>1698.023</v>
      </c>
      <c r="GF27" s="93">
        <f t="shared" si="191"/>
        <v>27.3874677419355</v>
      </c>
      <c r="GG27" s="115">
        <f t="shared" si="155"/>
        <v>1.8258311827957</v>
      </c>
      <c r="GH27" s="115">
        <f t="shared" si="156"/>
        <v>1.09549870967742</v>
      </c>
      <c r="GI27" s="69">
        <f t="shared" si="157"/>
        <v>492.42667</v>
      </c>
      <c r="GL27" s="92">
        <f t="shared" si="66"/>
        <v>44958</v>
      </c>
      <c r="GM27" s="106">
        <f t="shared" si="67"/>
        <v>9063.023</v>
      </c>
      <c r="GN27" s="106"/>
      <c r="GO27" s="106"/>
      <c r="GP27" s="106"/>
      <c r="GQ27" s="106"/>
      <c r="GR27" s="92">
        <v>45017</v>
      </c>
      <c r="GS27" s="106">
        <v>10113.022</v>
      </c>
      <c r="GT27" s="93">
        <f t="shared" si="33"/>
        <v>59</v>
      </c>
      <c r="GU27" s="63" t="s">
        <v>65</v>
      </c>
      <c r="GV27" s="106">
        <f t="shared" si="196"/>
        <v>1049.999</v>
      </c>
      <c r="GW27" s="93">
        <f t="shared" si="192"/>
        <v>17.796593220339</v>
      </c>
      <c r="GX27" s="115">
        <f t="shared" si="158"/>
        <v>1.1864395480226</v>
      </c>
      <c r="GY27" s="115">
        <f t="shared" si="159"/>
        <v>0.71186372881356</v>
      </c>
      <c r="GZ27" s="69">
        <f t="shared" si="160"/>
        <v>304.49971</v>
      </c>
      <c r="HC27" s="92">
        <f t="shared" si="71"/>
        <v>45017</v>
      </c>
      <c r="HD27" s="106">
        <f t="shared" si="72"/>
        <v>10113.022</v>
      </c>
      <c r="HE27" s="92">
        <v>45078</v>
      </c>
      <c r="HF27" s="106">
        <v>10905.572</v>
      </c>
      <c r="HG27" s="93">
        <v>59</v>
      </c>
      <c r="HH27" s="63" t="s">
        <v>65</v>
      </c>
      <c r="HI27" s="106">
        <f t="shared" si="73"/>
        <v>792.549999999999</v>
      </c>
      <c r="HJ27" s="93">
        <f t="shared" si="193"/>
        <v>13.4330508474576</v>
      </c>
      <c r="HK27" s="115">
        <f t="shared" si="171"/>
        <v>0.895536723163841</v>
      </c>
      <c r="HL27" s="115">
        <f t="shared" si="161"/>
        <v>0.537322033898305</v>
      </c>
      <c r="HM27" s="69">
        <f t="shared" si="162"/>
        <v>229.8395</v>
      </c>
      <c r="HP27" s="92">
        <f t="shared" si="77"/>
        <v>45078</v>
      </c>
      <c r="HQ27" s="106">
        <f t="shared" si="78"/>
        <v>10905.572</v>
      </c>
      <c r="HR27" s="92">
        <v>45139</v>
      </c>
      <c r="HS27" s="106">
        <v>12210.277</v>
      </c>
      <c r="HT27" s="93">
        <f t="shared" si="79"/>
        <v>61</v>
      </c>
      <c r="HU27" s="63" t="s">
        <v>65</v>
      </c>
      <c r="HV27" s="106">
        <f t="shared" si="80"/>
        <v>1304.705</v>
      </c>
      <c r="HW27" s="93">
        <f t="shared" si="81"/>
        <v>21.388606557377</v>
      </c>
      <c r="HX27" s="115">
        <f t="shared" si="172"/>
        <v>1.42590710382514</v>
      </c>
      <c r="HY27" s="115">
        <f t="shared" si="163"/>
        <v>0.855544262295082</v>
      </c>
      <c r="HZ27" s="69">
        <f t="shared" si="173"/>
        <v>365.459731454545</v>
      </c>
      <c r="IC27" s="92">
        <f t="shared" si="85"/>
        <v>45139</v>
      </c>
      <c r="ID27" s="106">
        <f t="shared" si="86"/>
        <v>12210.277</v>
      </c>
      <c r="IE27" s="92">
        <v>45200</v>
      </c>
      <c r="IF27" s="106">
        <v>13333.452</v>
      </c>
      <c r="IG27" s="93">
        <f t="shared" si="87"/>
        <v>61</v>
      </c>
      <c r="IH27" s="63" t="s">
        <v>65</v>
      </c>
      <c r="II27" s="106">
        <f t="shared" si="88"/>
        <v>1123.175</v>
      </c>
      <c r="IJ27" s="93">
        <f t="shared" si="38"/>
        <v>18.4127049180328</v>
      </c>
      <c r="IK27" s="115">
        <f t="shared" si="174"/>
        <v>1.22751366120219</v>
      </c>
      <c r="IL27" s="115">
        <f t="shared" si="164"/>
        <v>0.736508196721311</v>
      </c>
      <c r="IM27" s="69">
        <f t="shared" si="175"/>
        <v>314.611528181818</v>
      </c>
      <c r="IP27" s="92">
        <f t="shared" si="176"/>
        <v>45200</v>
      </c>
      <c r="IQ27" s="164">
        <f t="shared" si="177"/>
        <v>13333.452</v>
      </c>
      <c r="IR27" s="92">
        <v>45261</v>
      </c>
      <c r="IS27" s="106">
        <v>14178.875</v>
      </c>
      <c r="IT27" s="93">
        <v>61</v>
      </c>
      <c r="IU27" s="63" t="s">
        <v>65</v>
      </c>
      <c r="IV27" s="106">
        <f t="shared" si="94"/>
        <v>845.423000000001</v>
      </c>
      <c r="IW27" s="93">
        <f t="shared" si="178"/>
        <v>13.859393442623</v>
      </c>
      <c r="IX27" s="115">
        <f t="shared" si="179"/>
        <v>0.923959562841531</v>
      </c>
      <c r="IY27" s="115">
        <f t="shared" si="165"/>
        <v>0.554375737704918</v>
      </c>
      <c r="IZ27" s="69">
        <f t="shared" si="166"/>
        <v>236.810667963637</v>
      </c>
      <c r="JC27" s="92">
        <f t="shared" si="187"/>
        <v>45261</v>
      </c>
      <c r="JD27" s="106">
        <f t="shared" si="188"/>
        <v>14178.875</v>
      </c>
      <c r="JE27" s="92">
        <v>45323</v>
      </c>
      <c r="JF27" s="106">
        <v>16081.073</v>
      </c>
      <c r="JG27" s="93">
        <f t="shared" si="100"/>
        <v>62</v>
      </c>
      <c r="JH27" s="63" t="s">
        <v>65</v>
      </c>
      <c r="JI27" s="106">
        <f t="shared" si="180"/>
        <v>1902.198</v>
      </c>
      <c r="JJ27" s="93">
        <f t="shared" si="181"/>
        <v>30.6806129032258</v>
      </c>
      <c r="JK27" s="115">
        <f t="shared" si="182"/>
        <v>2.04537419354839</v>
      </c>
      <c r="JL27" s="115">
        <f t="shared" si="167"/>
        <v>1.22722451612903</v>
      </c>
      <c r="JM27" s="69">
        <f t="shared" si="168"/>
        <v>532.822952509091</v>
      </c>
      <c r="JP27" s="92">
        <f t="shared" si="126"/>
        <v>45323</v>
      </c>
      <c r="JQ27" s="106">
        <f t="shared" si="127"/>
        <v>16081.073</v>
      </c>
      <c r="JR27" s="92">
        <v>45383</v>
      </c>
      <c r="JS27" s="106">
        <v>17393.347</v>
      </c>
      <c r="JT27" s="93">
        <f t="shared" si="108"/>
        <v>60</v>
      </c>
      <c r="JU27" s="63" t="s">
        <v>65</v>
      </c>
      <c r="JV27" s="106">
        <f t="shared" si="109"/>
        <v>1312.274</v>
      </c>
      <c r="JW27" s="93">
        <f t="shared" si="183"/>
        <v>21.8712333333334</v>
      </c>
      <c r="JX27" s="115">
        <f t="shared" si="184"/>
        <v>1.45808222222222</v>
      </c>
      <c r="JY27" s="115">
        <f t="shared" si="169"/>
        <v>0.874849333333334</v>
      </c>
      <c r="JZ27" s="69">
        <f t="shared" si="170"/>
        <v>367.579877163637</v>
      </c>
    </row>
    <row r="28" ht="28.8" spans="1:286">
      <c r="A28" t="str">
        <f>'SATEC Meter Schedule Template'!C28</f>
        <v>RMT-APL-01-MDB3-APR17-01-50002687-DL2</v>
      </c>
      <c r="B28" t="str">
        <f>'SATEC Meter Schedule Template'!D28</f>
        <v>MTR-APL-01-MDB3-APR17-01</v>
      </c>
      <c r="C28" t="str">
        <f>'SATEC Meter Schedule Template'!P28</f>
        <v>MDB3</v>
      </c>
      <c r="D28" t="str">
        <f>'SATEC Meter Schedule Template'!Q28</f>
        <v>APR17</v>
      </c>
      <c r="E28" t="str">
        <f>'SATEC Meter Schedule Template'!R28</f>
        <v>01</v>
      </c>
      <c r="F28">
        <f>'SATEC Meter Schedule Template'!S28</f>
        <v>50002687</v>
      </c>
      <c r="G28" t="str">
        <f>'SATEC Meter Schedule Template'!V28</f>
        <v>DL2</v>
      </c>
      <c r="H28" s="61" t="s">
        <v>125</v>
      </c>
      <c r="I28" s="63">
        <v>50002687</v>
      </c>
      <c r="J28" s="18" t="s">
        <v>126</v>
      </c>
      <c r="K28" s="92"/>
      <c r="L28" s="93"/>
      <c r="M28" s="92"/>
      <c r="N28" s="94"/>
      <c r="O28" s="95"/>
      <c r="P28" s="95"/>
      <c r="Q28" s="95"/>
      <c r="R28" s="105">
        <v>44398</v>
      </c>
      <c r="S28" s="63">
        <v>0</v>
      </c>
      <c r="T28" s="92">
        <v>44470</v>
      </c>
      <c r="U28" s="93">
        <v>934</v>
      </c>
      <c r="V28" s="93">
        <f t="shared" si="0"/>
        <v>72</v>
      </c>
      <c r="W28" s="63" t="s">
        <v>121</v>
      </c>
      <c r="X28" s="106">
        <f t="shared" si="1"/>
        <v>934</v>
      </c>
      <c r="Y28" s="93">
        <f t="shared" si="2"/>
        <v>12.9722222222222</v>
      </c>
      <c r="Z28" s="115">
        <f t="shared" si="128"/>
        <v>0.864814814814815</v>
      </c>
      <c r="AA28" s="115">
        <f t="shared" si="129"/>
        <v>0.518888888888889</v>
      </c>
      <c r="AB28" s="69">
        <f t="shared" si="130"/>
        <v>270.86</v>
      </c>
      <c r="AC28" s="93"/>
      <c r="AD28" s="92">
        <f t="shared" si="114"/>
        <v>44470</v>
      </c>
      <c r="AE28" s="106">
        <f t="shared" si="119"/>
        <v>934</v>
      </c>
      <c r="AF28" s="92">
        <v>44531.0000000231</v>
      </c>
      <c r="AG28" s="93">
        <v>1685</v>
      </c>
      <c r="AH28" s="93">
        <f t="shared" si="4"/>
        <v>61.0000000231012</v>
      </c>
      <c r="AI28" s="63" t="s">
        <v>121</v>
      </c>
      <c r="AJ28" s="106">
        <f t="shared" si="5"/>
        <v>751</v>
      </c>
      <c r="AK28" s="93">
        <f t="shared" si="6"/>
        <v>12.3114754051736</v>
      </c>
      <c r="AL28" s="115">
        <f t="shared" si="131"/>
        <v>0.820765027011574</v>
      </c>
      <c r="AM28" s="115">
        <f t="shared" si="132"/>
        <v>0.492459016206945</v>
      </c>
      <c r="AN28" s="69">
        <f t="shared" si="133"/>
        <v>217.79</v>
      </c>
      <c r="AQ28" s="92"/>
      <c r="BC28" s="92">
        <f t="shared" si="186"/>
        <v>44531.0000000231</v>
      </c>
      <c r="BD28" s="106">
        <f>AG28</f>
        <v>1685</v>
      </c>
      <c r="BE28" s="92">
        <v>44593.9277083333</v>
      </c>
      <c r="BF28" s="95">
        <v>3385.697</v>
      </c>
      <c r="BG28" s="93">
        <f t="shared" si="9"/>
        <v>62.9277083101988</v>
      </c>
      <c r="BH28" s="63" t="s">
        <v>121</v>
      </c>
      <c r="BI28" s="106">
        <f t="shared" si="10"/>
        <v>1700.697</v>
      </c>
      <c r="BJ28" s="93">
        <f t="shared" si="11"/>
        <v>27.0262026962194</v>
      </c>
      <c r="BK28" s="115">
        <f t="shared" si="134"/>
        <v>1.80174684641462</v>
      </c>
      <c r="BL28" s="115">
        <f t="shared" si="135"/>
        <v>1.08104810784877</v>
      </c>
      <c r="BM28" s="69">
        <f t="shared" si="136"/>
        <v>493.20213</v>
      </c>
      <c r="BS28">
        <v>1</v>
      </c>
      <c r="BT28" s="138">
        <v>44631</v>
      </c>
      <c r="BU28" s="143">
        <v>0.501388888888889</v>
      </c>
      <c r="BV28" s="49">
        <v>0.73</v>
      </c>
      <c r="BW28" s="49">
        <v>12.86</v>
      </c>
      <c r="BX28" s="139">
        <f t="shared" ref="BX28:BX39" si="197">(BW28/BV28)</f>
        <v>17.6164383561644</v>
      </c>
      <c r="BY28" s="49" t="s">
        <v>122</v>
      </c>
      <c r="BZ28" s="144" t="s">
        <v>127</v>
      </c>
      <c r="CA28" s="49" t="s">
        <v>124</v>
      </c>
      <c r="CB28" s="142">
        <v>0.523611111111111</v>
      </c>
      <c r="CC28">
        <v>0.99</v>
      </c>
      <c r="CD28">
        <v>0.93</v>
      </c>
      <c r="CE28" s="115">
        <f t="shared" ref="CE28:CE38" si="198">(CD28/CC28)</f>
        <v>0.939393939393939</v>
      </c>
      <c r="CF28" t="s">
        <v>82</v>
      </c>
      <c r="CG28" s="145" t="s">
        <v>83</v>
      </c>
      <c r="CJ28" s="92">
        <f t="shared" si="40"/>
        <v>44593.9277083333</v>
      </c>
      <c r="CK28" s="106">
        <f t="shared" si="41"/>
        <v>3385.697</v>
      </c>
      <c r="CL28" s="146">
        <v>44631.5069444444</v>
      </c>
      <c r="CM28" s="63">
        <v>4073.593</v>
      </c>
      <c r="CN28" s="106">
        <f>CM28-CK28</f>
        <v>687.896</v>
      </c>
      <c r="CO28" s="63">
        <v>4155.626</v>
      </c>
      <c r="CP28" s="106"/>
      <c r="CQ28" s="106"/>
      <c r="CR28" s="106"/>
      <c r="CS28" s="106"/>
      <c r="CT28" s="92">
        <v>44652</v>
      </c>
      <c r="CU28" s="149">
        <v>4465</v>
      </c>
      <c r="CV28" s="93">
        <f t="shared" si="12"/>
        <v>58.0722916667</v>
      </c>
      <c r="CW28" s="63" t="s">
        <v>121</v>
      </c>
      <c r="CX28" s="106">
        <f>(CU28-CO28)+CN28</f>
        <v>997.27</v>
      </c>
      <c r="CY28" s="93">
        <f t="shared" ref="CY28:CY34" si="199">CX28/CV28</f>
        <v>17.1729058967352</v>
      </c>
      <c r="CZ28" s="115">
        <f t="shared" ref="CZ28:CZ30" si="200">CY28/15</f>
        <v>1.14486039311568</v>
      </c>
      <c r="DA28" s="115">
        <f t="shared" ref="DA28:DA30" si="201">CY28/25</f>
        <v>0.686916235869408</v>
      </c>
      <c r="DB28" s="69">
        <f t="shared" ref="DB28:DB30" si="202">CX28*0.29</f>
        <v>289.2083</v>
      </c>
      <c r="DE28" s="92">
        <f t="shared" si="43"/>
        <v>44652</v>
      </c>
      <c r="DF28" s="106">
        <f t="shared" si="44"/>
        <v>4465</v>
      </c>
      <c r="DG28" s="106"/>
      <c r="DH28" s="106"/>
      <c r="DI28" s="106"/>
      <c r="DJ28" s="106"/>
      <c r="DK28" s="92">
        <v>44713</v>
      </c>
      <c r="DL28" s="149">
        <v>5075.258</v>
      </c>
      <c r="DM28" s="93">
        <f t="shared" si="14"/>
        <v>61</v>
      </c>
      <c r="DN28" s="63" t="s">
        <v>65</v>
      </c>
      <c r="DO28" s="106">
        <f t="shared" si="15"/>
        <v>610.258</v>
      </c>
      <c r="DP28" s="93">
        <f t="shared" ref="DP28:DP34" si="203">DO28/DM28</f>
        <v>10.0042295081967</v>
      </c>
      <c r="DQ28" s="115">
        <f t="shared" ref="DQ28:DQ30" si="204">DP28/15</f>
        <v>0.666948633879781</v>
      </c>
      <c r="DR28" s="115">
        <f t="shared" ref="DR28:DR30" si="205">DP28/25</f>
        <v>0.400169180327869</v>
      </c>
      <c r="DS28" s="69">
        <f t="shared" ref="DS28:DS30" si="206">DO28*0.29</f>
        <v>176.97482</v>
      </c>
      <c r="DV28" s="92">
        <f t="shared" si="45"/>
        <v>44713</v>
      </c>
      <c r="DW28" s="106">
        <f t="shared" si="46"/>
        <v>5075.258</v>
      </c>
      <c r="DX28" s="106"/>
      <c r="DY28" s="106"/>
      <c r="DZ28" s="106"/>
      <c r="EA28" s="106"/>
      <c r="EB28" s="92">
        <v>44774</v>
      </c>
      <c r="EC28" s="149">
        <v>5630</v>
      </c>
      <c r="ED28" s="93">
        <f t="shared" si="17"/>
        <v>61</v>
      </c>
      <c r="EE28" s="63" t="s">
        <v>65</v>
      </c>
      <c r="EF28" s="106">
        <f t="shared" si="18"/>
        <v>554.742</v>
      </c>
      <c r="EG28" s="93">
        <f t="shared" ref="EG28:EG34" si="207">EF28/ED28</f>
        <v>9.09413114754099</v>
      </c>
      <c r="EH28" s="115">
        <f t="shared" ref="EH28:EH30" si="208">EG28/15</f>
        <v>0.606275409836066</v>
      </c>
      <c r="EI28" s="115">
        <f t="shared" ref="EI28:EI30" si="209">EG28/25</f>
        <v>0.363765245901639</v>
      </c>
      <c r="EJ28" s="69">
        <f t="shared" ref="EJ28:EJ30" si="210">EF28*0.29</f>
        <v>160.87518</v>
      </c>
      <c r="EM28" s="92">
        <f t="shared" si="50"/>
        <v>44774</v>
      </c>
      <c r="EN28" s="106">
        <f t="shared" si="51"/>
        <v>5630</v>
      </c>
      <c r="EO28" s="106"/>
      <c r="EP28" s="106"/>
      <c r="EQ28" s="106"/>
      <c r="ER28" s="106"/>
      <c r="ES28" s="92">
        <v>44835</v>
      </c>
      <c r="ET28" s="149">
        <v>6636</v>
      </c>
      <c r="EU28" s="93">
        <f t="shared" si="20"/>
        <v>61</v>
      </c>
      <c r="EV28" s="63" t="s">
        <v>65</v>
      </c>
      <c r="EW28" s="106">
        <f t="shared" si="146"/>
        <v>1006</v>
      </c>
      <c r="EX28" s="93">
        <f t="shared" ref="EX28:EX34" si="211">EW28/EU28</f>
        <v>16.4918032786885</v>
      </c>
      <c r="EY28" s="115">
        <f t="shared" ref="EY28:EY30" si="212">EX28/15</f>
        <v>1.09945355191257</v>
      </c>
      <c r="EZ28" s="115">
        <f t="shared" ref="EZ28:EZ30" si="213">EX28/25</f>
        <v>0.659672131147541</v>
      </c>
      <c r="FA28" s="69">
        <f t="shared" ref="FA28:FA30" si="214">EW28*0.29</f>
        <v>291.74</v>
      </c>
      <c r="FD28" s="92">
        <f t="shared" si="55"/>
        <v>44835</v>
      </c>
      <c r="FE28" s="106">
        <f t="shared" si="56"/>
        <v>6636</v>
      </c>
      <c r="FF28" s="106"/>
      <c r="FG28" s="106"/>
      <c r="FH28" s="106"/>
      <c r="FI28" s="106"/>
      <c r="FJ28" s="92">
        <v>44896</v>
      </c>
      <c r="FK28" s="149">
        <v>7191</v>
      </c>
      <c r="FL28" s="93">
        <f t="shared" si="26"/>
        <v>61</v>
      </c>
      <c r="FM28" s="63" t="s">
        <v>65</v>
      </c>
      <c r="FN28" s="106">
        <f t="shared" si="150"/>
        <v>555</v>
      </c>
      <c r="FO28" s="93">
        <f t="shared" ref="FO28:FO34" si="215">FN28/FL28</f>
        <v>9.09836065573771</v>
      </c>
      <c r="FP28" s="115">
        <f t="shared" ref="FP28:FP30" si="216">FO28/15</f>
        <v>0.60655737704918</v>
      </c>
      <c r="FQ28" s="115">
        <f t="shared" ref="FQ28:FQ30" si="217">FO28/25</f>
        <v>0.363934426229508</v>
      </c>
      <c r="FR28" s="69">
        <f t="shared" ref="FR28:FR30" si="218">FN28*0.29</f>
        <v>160.95</v>
      </c>
      <c r="FU28" s="92">
        <f t="shared" si="61"/>
        <v>44896</v>
      </c>
      <c r="FV28" s="106">
        <f t="shared" si="62"/>
        <v>7191</v>
      </c>
      <c r="FW28" s="106"/>
      <c r="FX28" s="106"/>
      <c r="FY28" s="106"/>
      <c r="FZ28" s="106"/>
      <c r="GA28" s="92">
        <v>44958</v>
      </c>
      <c r="GB28" s="106">
        <v>8350.019</v>
      </c>
      <c r="GC28" s="93">
        <f t="shared" si="30"/>
        <v>62</v>
      </c>
      <c r="GD28" s="63" t="s">
        <v>65</v>
      </c>
      <c r="GE28" s="106">
        <f t="shared" si="195"/>
        <v>1159.019</v>
      </c>
      <c r="GF28" s="93">
        <f t="shared" ref="GF28:GF34" si="219">GE28/GC28</f>
        <v>18.6938548387097</v>
      </c>
      <c r="GG28" s="115">
        <f t="shared" ref="GG28:GG30" si="220">GF28/15</f>
        <v>1.24625698924731</v>
      </c>
      <c r="GH28" s="115">
        <f t="shared" ref="GH28:GH30" si="221">GF28/25</f>
        <v>0.747754193548387</v>
      </c>
      <c r="GI28" s="69">
        <f t="shared" ref="GI28:GI30" si="222">GE28*0.29</f>
        <v>336.11551</v>
      </c>
      <c r="GL28" s="92">
        <f t="shared" si="66"/>
        <v>44958</v>
      </c>
      <c r="GM28" s="106">
        <f t="shared" si="67"/>
        <v>8350.019</v>
      </c>
      <c r="GN28" s="106"/>
      <c r="GO28" s="106"/>
      <c r="GP28" s="106"/>
      <c r="GQ28" s="106"/>
      <c r="GR28" s="92">
        <v>45017</v>
      </c>
      <c r="GS28" s="106">
        <v>9419.718</v>
      </c>
      <c r="GT28" s="93">
        <f t="shared" si="33"/>
        <v>59</v>
      </c>
      <c r="GU28" s="63" t="s">
        <v>65</v>
      </c>
      <c r="GV28" s="106">
        <f t="shared" si="196"/>
        <v>1069.699</v>
      </c>
      <c r="GW28" s="93">
        <f t="shared" ref="GW28:GW34" si="223">GV28/GT28</f>
        <v>18.1304915254237</v>
      </c>
      <c r="GX28" s="115">
        <f t="shared" ref="GX28:GX30" si="224">GW28/15</f>
        <v>1.20869943502825</v>
      </c>
      <c r="GY28" s="115">
        <f t="shared" ref="GY28:GY30" si="225">GW28/25</f>
        <v>0.72521966101695</v>
      </c>
      <c r="GZ28" s="69">
        <f t="shared" ref="GZ28:GZ30" si="226">GV28*0.29</f>
        <v>310.21271</v>
      </c>
      <c r="HC28" s="92">
        <f t="shared" si="71"/>
        <v>45017</v>
      </c>
      <c r="HD28" s="106">
        <f t="shared" si="72"/>
        <v>9419.718</v>
      </c>
      <c r="HE28" s="92">
        <v>45078</v>
      </c>
      <c r="HF28" s="106">
        <v>10235.189</v>
      </c>
      <c r="HG28" s="93">
        <v>59</v>
      </c>
      <c r="HH28" s="63" t="s">
        <v>65</v>
      </c>
      <c r="HI28" s="106">
        <f t="shared" si="73"/>
        <v>815.471</v>
      </c>
      <c r="HJ28" s="93">
        <f t="shared" ref="HJ28:HJ34" si="227">HI28/HG28</f>
        <v>13.8215423728813</v>
      </c>
      <c r="HK28" s="115">
        <f t="shared" ref="HK28:HK30" si="228">HJ28/15</f>
        <v>0.92143615819209</v>
      </c>
      <c r="HL28" s="115">
        <f t="shared" ref="HL28:HL30" si="229">HJ28/25</f>
        <v>0.552861694915254</v>
      </c>
      <c r="HM28" s="69">
        <f t="shared" ref="HM28:HM30" si="230">HI28*0.29</f>
        <v>236.48659</v>
      </c>
      <c r="HP28" s="92">
        <f t="shared" si="77"/>
        <v>45078</v>
      </c>
      <c r="HQ28" s="106">
        <f t="shared" si="78"/>
        <v>10235.189</v>
      </c>
      <c r="HR28" s="92">
        <v>45139</v>
      </c>
      <c r="HS28" s="106">
        <v>10937.746</v>
      </c>
      <c r="HT28" s="93">
        <f t="shared" si="79"/>
        <v>61</v>
      </c>
      <c r="HU28" s="63" t="s">
        <v>65</v>
      </c>
      <c r="HV28" s="106">
        <f t="shared" si="80"/>
        <v>702.556999999999</v>
      </c>
      <c r="HW28" s="93">
        <f t="shared" si="81"/>
        <v>11.5173278688524</v>
      </c>
      <c r="HX28" s="115">
        <f t="shared" ref="HX28:HX30" si="231">HW28/15</f>
        <v>0.767821857923496</v>
      </c>
      <c r="HY28" s="115">
        <f t="shared" ref="HY28:HY30" si="232">HW28/25</f>
        <v>0.460693114754098</v>
      </c>
      <c r="HZ28" s="69">
        <f t="shared" si="173"/>
        <v>196.792602581818</v>
      </c>
      <c r="IC28" s="92">
        <f t="shared" si="85"/>
        <v>45139</v>
      </c>
      <c r="ID28" s="106">
        <f t="shared" si="86"/>
        <v>10937.746</v>
      </c>
      <c r="IE28" s="92">
        <v>45200</v>
      </c>
      <c r="IF28" s="106">
        <v>11670.371</v>
      </c>
      <c r="IG28" s="93">
        <f t="shared" si="87"/>
        <v>61</v>
      </c>
      <c r="IH28" s="63" t="s">
        <v>65</v>
      </c>
      <c r="II28" s="106">
        <f t="shared" si="88"/>
        <v>732.625</v>
      </c>
      <c r="IJ28" s="93">
        <f t="shared" si="38"/>
        <v>12.0102459016393</v>
      </c>
      <c r="IK28" s="115">
        <f t="shared" ref="IK28:IK30" si="233">IJ28/15</f>
        <v>0.80068306010929</v>
      </c>
      <c r="IL28" s="115">
        <f t="shared" ref="IL28:IL30" si="234">IJ28/25</f>
        <v>0.480409836065574</v>
      </c>
      <c r="IM28" s="69">
        <f t="shared" si="175"/>
        <v>205.214922727273</v>
      </c>
      <c r="IP28" s="92">
        <f t="shared" si="176"/>
        <v>45200</v>
      </c>
      <c r="IQ28" s="164">
        <f t="shared" si="177"/>
        <v>11670.371</v>
      </c>
      <c r="IR28" s="92">
        <v>45261</v>
      </c>
      <c r="IS28" s="106">
        <v>12410.603</v>
      </c>
      <c r="IT28" s="93">
        <v>61</v>
      </c>
      <c r="IU28" s="63" t="s">
        <v>65</v>
      </c>
      <c r="IV28" s="106">
        <f t="shared" si="94"/>
        <v>740.232</v>
      </c>
      <c r="IW28" s="93">
        <f t="shared" si="178"/>
        <v>12.1349508196721</v>
      </c>
      <c r="IX28" s="115">
        <f t="shared" si="179"/>
        <v>0.808996721311475</v>
      </c>
      <c r="IY28" s="115">
        <f t="shared" si="165"/>
        <v>0.485398032786885</v>
      </c>
      <c r="IZ28" s="69">
        <f t="shared" si="166"/>
        <v>207.345712581818</v>
      </c>
      <c r="JC28" s="92">
        <f t="shared" si="187"/>
        <v>45261</v>
      </c>
      <c r="JD28" s="106">
        <f t="shared" si="188"/>
        <v>12410.603</v>
      </c>
      <c r="JE28" s="92">
        <v>45323</v>
      </c>
      <c r="JF28" s="106">
        <v>13935.859</v>
      </c>
      <c r="JG28" s="93">
        <f t="shared" si="100"/>
        <v>62</v>
      </c>
      <c r="JH28" s="63" t="s">
        <v>65</v>
      </c>
      <c r="JI28" s="106">
        <f t="shared" si="180"/>
        <v>1525.256</v>
      </c>
      <c r="JJ28" s="93">
        <f t="shared" si="181"/>
        <v>24.6009032258065</v>
      </c>
      <c r="JK28" s="115">
        <f t="shared" si="182"/>
        <v>1.64006021505376</v>
      </c>
      <c r="JL28" s="115">
        <f t="shared" si="167"/>
        <v>0.984036129032259</v>
      </c>
      <c r="JM28" s="69">
        <f t="shared" si="168"/>
        <v>427.238071563637</v>
      </c>
      <c r="JP28" s="92">
        <f t="shared" si="126"/>
        <v>45323</v>
      </c>
      <c r="JQ28" s="106">
        <f t="shared" si="127"/>
        <v>13935.859</v>
      </c>
      <c r="JR28" s="92">
        <v>45383</v>
      </c>
      <c r="JS28" s="106">
        <v>15088.95</v>
      </c>
      <c r="JT28" s="93">
        <f t="shared" si="108"/>
        <v>60</v>
      </c>
      <c r="JU28" s="63" t="s">
        <v>65</v>
      </c>
      <c r="JV28" s="106">
        <f t="shared" si="109"/>
        <v>1153.091</v>
      </c>
      <c r="JW28" s="93">
        <f t="shared" si="183"/>
        <v>19.2181833333333</v>
      </c>
      <c r="JX28" s="115">
        <f t="shared" si="184"/>
        <v>1.28121222222222</v>
      </c>
      <c r="JY28" s="115">
        <f t="shared" si="169"/>
        <v>0.768727333333334</v>
      </c>
      <c r="JZ28" s="69">
        <f t="shared" si="170"/>
        <v>322.991271745455</v>
      </c>
    </row>
    <row r="29" ht="28.8" spans="1:286">
      <c r="A29" t="str">
        <f>'SATEC Meter Schedule Template'!C29</f>
        <v>RMT-APL-01-MDB3-APR18-01-50002687-DL3</v>
      </c>
      <c r="B29" t="str">
        <f>'SATEC Meter Schedule Template'!D29</f>
        <v>MTR-APL-01-MDB3-APR18-01</v>
      </c>
      <c r="C29" t="str">
        <f>'SATEC Meter Schedule Template'!P29</f>
        <v>MDB3</v>
      </c>
      <c r="D29" t="str">
        <f>'SATEC Meter Schedule Template'!Q29</f>
        <v>APR18</v>
      </c>
      <c r="E29" t="str">
        <f>'SATEC Meter Schedule Template'!R29</f>
        <v>01</v>
      </c>
      <c r="F29">
        <f>'SATEC Meter Schedule Template'!S29</f>
        <v>50002687</v>
      </c>
      <c r="G29" t="str">
        <f>'SATEC Meter Schedule Template'!V29</f>
        <v>DL3</v>
      </c>
      <c r="H29" s="61" t="s">
        <v>128</v>
      </c>
      <c r="I29" s="63">
        <v>50002687</v>
      </c>
      <c r="J29" s="18" t="s">
        <v>129</v>
      </c>
      <c r="K29" s="92"/>
      <c r="L29" s="93"/>
      <c r="M29" s="92"/>
      <c r="N29" s="94"/>
      <c r="O29" s="95"/>
      <c r="P29" s="95"/>
      <c r="Q29" s="95"/>
      <c r="R29" s="105">
        <v>44398</v>
      </c>
      <c r="S29" s="63">
        <v>0</v>
      </c>
      <c r="T29" s="92">
        <v>44470</v>
      </c>
      <c r="U29" s="93">
        <v>1203</v>
      </c>
      <c r="V29" s="93">
        <f t="shared" si="0"/>
        <v>72</v>
      </c>
      <c r="W29" s="63" t="s">
        <v>65</v>
      </c>
      <c r="X29" s="106">
        <f t="shared" si="1"/>
        <v>1203</v>
      </c>
      <c r="Y29" s="93">
        <f t="shared" si="2"/>
        <v>16.7083333333333</v>
      </c>
      <c r="Z29" s="115">
        <f t="shared" si="128"/>
        <v>1.11388888888889</v>
      </c>
      <c r="AA29" s="115">
        <f t="shared" si="129"/>
        <v>0.668333333333333</v>
      </c>
      <c r="AB29" s="69">
        <f t="shared" si="130"/>
        <v>348.87</v>
      </c>
      <c r="AC29" s="93"/>
      <c r="AD29" s="92">
        <f t="shared" si="114"/>
        <v>44470</v>
      </c>
      <c r="AE29" s="106">
        <f t="shared" si="119"/>
        <v>1203</v>
      </c>
      <c r="AF29" s="92">
        <v>44531.0000000231</v>
      </c>
      <c r="AG29" s="93">
        <v>2077</v>
      </c>
      <c r="AH29" s="93">
        <f t="shared" si="4"/>
        <v>61.0000000231012</v>
      </c>
      <c r="AI29" s="63" t="s">
        <v>65</v>
      </c>
      <c r="AJ29" s="106">
        <f t="shared" si="5"/>
        <v>874</v>
      </c>
      <c r="AK29" s="93">
        <f t="shared" si="6"/>
        <v>14.3278688470329</v>
      </c>
      <c r="AL29" s="115">
        <f t="shared" si="131"/>
        <v>0.955191256468863</v>
      </c>
      <c r="AM29" s="115">
        <f t="shared" si="132"/>
        <v>0.573114753881318</v>
      </c>
      <c r="AN29" s="69">
        <f t="shared" si="133"/>
        <v>253.46</v>
      </c>
      <c r="AQ29" s="92"/>
      <c r="BC29" s="92">
        <f t="shared" si="186"/>
        <v>44531.0000000231</v>
      </c>
      <c r="BD29" s="106">
        <f>AG29</f>
        <v>2077</v>
      </c>
      <c r="BE29" s="92">
        <v>44593.9277083333</v>
      </c>
      <c r="BF29" s="95">
        <v>4449.658</v>
      </c>
      <c r="BG29" s="93">
        <f t="shared" si="9"/>
        <v>62.9277083101988</v>
      </c>
      <c r="BH29" s="63" t="s">
        <v>65</v>
      </c>
      <c r="BI29" s="106">
        <f t="shared" si="10"/>
        <v>2372.658</v>
      </c>
      <c r="BJ29" s="93">
        <f t="shared" si="11"/>
        <v>37.7045035281455</v>
      </c>
      <c r="BK29" s="115">
        <f t="shared" si="134"/>
        <v>2.51363356854303</v>
      </c>
      <c r="BL29" s="115">
        <f t="shared" si="135"/>
        <v>1.50818014112582</v>
      </c>
      <c r="BM29" s="69">
        <f t="shared" si="136"/>
        <v>688.07082</v>
      </c>
      <c r="BS29">
        <v>1</v>
      </c>
      <c r="BT29" s="138">
        <v>44631</v>
      </c>
      <c r="BU29" s="142">
        <v>0.501388888888889</v>
      </c>
      <c r="BV29">
        <v>0.49</v>
      </c>
      <c r="BW29">
        <v>0.5</v>
      </c>
      <c r="BX29" s="115">
        <f t="shared" si="197"/>
        <v>1.02040816326531</v>
      </c>
      <c r="BY29" t="s">
        <v>122</v>
      </c>
      <c r="BZ29" s="60" t="s">
        <v>130</v>
      </c>
      <c r="CA29" t="s">
        <v>83</v>
      </c>
      <c r="CB29" s="142">
        <v>0.523611111111111</v>
      </c>
      <c r="CC29">
        <v>1.18</v>
      </c>
      <c r="CD29">
        <v>1.21</v>
      </c>
      <c r="CE29" s="115">
        <f t="shared" si="198"/>
        <v>1.02542372881356</v>
      </c>
      <c r="CF29" t="s">
        <v>82</v>
      </c>
      <c r="CG29" s="145" t="s">
        <v>83</v>
      </c>
      <c r="CJ29" s="92">
        <f t="shared" si="40"/>
        <v>44593.9277083333</v>
      </c>
      <c r="CK29" s="106">
        <f t="shared" si="41"/>
        <v>4449.658</v>
      </c>
      <c r="CL29" s="146">
        <v>44593.9277083333</v>
      </c>
      <c r="CM29" s="106"/>
      <c r="CN29" s="106"/>
      <c r="CO29" s="106"/>
      <c r="CP29" s="106"/>
      <c r="CQ29" s="106"/>
      <c r="CR29" s="106"/>
      <c r="CS29" s="106"/>
      <c r="CT29" s="92">
        <v>44652</v>
      </c>
      <c r="CU29" s="149">
        <v>5926</v>
      </c>
      <c r="CV29" s="93">
        <f t="shared" si="12"/>
        <v>58.0722916667</v>
      </c>
      <c r="CW29" s="63" t="s">
        <v>65</v>
      </c>
      <c r="CX29" s="106">
        <f>CU29-CK29</f>
        <v>1476.342</v>
      </c>
      <c r="CY29" s="93">
        <f t="shared" si="199"/>
        <v>25.422485623149</v>
      </c>
      <c r="CZ29" s="115">
        <f t="shared" si="200"/>
        <v>1.6948323748766</v>
      </c>
      <c r="DA29" s="115">
        <f t="shared" si="201"/>
        <v>1.01689942492596</v>
      </c>
      <c r="DB29" s="69">
        <f t="shared" si="202"/>
        <v>428.13918</v>
      </c>
      <c r="DE29" s="92">
        <f t="shared" si="43"/>
        <v>44652</v>
      </c>
      <c r="DF29" s="106">
        <f t="shared" si="44"/>
        <v>5926</v>
      </c>
      <c r="DG29" s="106"/>
      <c r="DH29" s="106"/>
      <c r="DI29" s="106"/>
      <c r="DJ29" s="106"/>
      <c r="DK29" s="92">
        <v>44713</v>
      </c>
      <c r="DL29" s="149">
        <v>6651.685</v>
      </c>
      <c r="DM29" s="93">
        <f t="shared" si="14"/>
        <v>61</v>
      </c>
      <c r="DN29" s="63" t="s">
        <v>65</v>
      </c>
      <c r="DO29" s="106">
        <f t="shared" si="15"/>
        <v>725.685</v>
      </c>
      <c r="DP29" s="93">
        <f t="shared" si="203"/>
        <v>11.8964754098361</v>
      </c>
      <c r="DQ29" s="115">
        <f t="shared" si="204"/>
        <v>0.793098360655738</v>
      </c>
      <c r="DR29" s="115">
        <f t="shared" si="205"/>
        <v>0.475859016393443</v>
      </c>
      <c r="DS29" s="69">
        <f t="shared" si="206"/>
        <v>210.44865</v>
      </c>
      <c r="DV29" s="92">
        <f t="shared" si="45"/>
        <v>44713</v>
      </c>
      <c r="DW29" s="106">
        <f t="shared" si="46"/>
        <v>6651.685</v>
      </c>
      <c r="DX29" s="106"/>
      <c r="DY29" s="106"/>
      <c r="DZ29" s="106"/>
      <c r="EA29" s="106"/>
      <c r="EB29" s="92">
        <v>44774</v>
      </c>
      <c r="EC29" s="149">
        <v>7340</v>
      </c>
      <c r="ED29" s="93">
        <f t="shared" si="17"/>
        <v>61</v>
      </c>
      <c r="EE29" s="63" t="s">
        <v>65</v>
      </c>
      <c r="EF29" s="106">
        <f t="shared" si="18"/>
        <v>688.315</v>
      </c>
      <c r="EG29" s="93">
        <f t="shared" si="207"/>
        <v>11.2838524590164</v>
      </c>
      <c r="EH29" s="115">
        <f t="shared" si="208"/>
        <v>0.752256830601092</v>
      </c>
      <c r="EI29" s="115">
        <f t="shared" si="209"/>
        <v>0.451354098360655</v>
      </c>
      <c r="EJ29" s="69">
        <f t="shared" si="210"/>
        <v>199.61135</v>
      </c>
      <c r="EM29" s="92">
        <f t="shared" si="50"/>
        <v>44774</v>
      </c>
      <c r="EN29" s="106">
        <f t="shared" si="51"/>
        <v>7340</v>
      </c>
      <c r="EO29" s="106"/>
      <c r="EP29" s="106"/>
      <c r="EQ29" s="106"/>
      <c r="ER29" s="106"/>
      <c r="ES29" s="92">
        <v>44835</v>
      </c>
      <c r="ET29" s="149">
        <v>8071</v>
      </c>
      <c r="EU29" s="93">
        <f t="shared" si="20"/>
        <v>61</v>
      </c>
      <c r="EV29" s="63" t="s">
        <v>65</v>
      </c>
      <c r="EW29" s="106">
        <f t="shared" si="146"/>
        <v>731</v>
      </c>
      <c r="EX29" s="93">
        <f t="shared" si="211"/>
        <v>11.983606557377</v>
      </c>
      <c r="EY29" s="115">
        <f t="shared" si="212"/>
        <v>0.798907103825137</v>
      </c>
      <c r="EZ29" s="115">
        <f t="shared" si="213"/>
        <v>0.479344262295082</v>
      </c>
      <c r="FA29" s="69">
        <f t="shared" si="214"/>
        <v>211.99</v>
      </c>
      <c r="FD29" s="92">
        <f t="shared" si="55"/>
        <v>44835</v>
      </c>
      <c r="FE29" s="106">
        <f t="shared" si="56"/>
        <v>8071</v>
      </c>
      <c r="FF29" s="106"/>
      <c r="FG29" s="106"/>
      <c r="FH29" s="106"/>
      <c r="FI29" s="106"/>
      <c r="FJ29" s="92">
        <v>44896</v>
      </c>
      <c r="FK29" s="149">
        <v>8802</v>
      </c>
      <c r="FL29" s="93">
        <f t="shared" si="26"/>
        <v>61</v>
      </c>
      <c r="FM29" s="63" t="s">
        <v>65</v>
      </c>
      <c r="FN29" s="106">
        <f t="shared" si="150"/>
        <v>731</v>
      </c>
      <c r="FO29" s="93">
        <f t="shared" si="215"/>
        <v>11.983606557377</v>
      </c>
      <c r="FP29" s="115">
        <f t="shared" si="216"/>
        <v>0.798907103825137</v>
      </c>
      <c r="FQ29" s="115">
        <f t="shared" si="217"/>
        <v>0.479344262295082</v>
      </c>
      <c r="FR29" s="69">
        <f t="shared" si="218"/>
        <v>211.99</v>
      </c>
      <c r="FU29" s="92">
        <f t="shared" si="61"/>
        <v>44896</v>
      </c>
      <c r="FV29" s="106">
        <f t="shared" si="62"/>
        <v>8802</v>
      </c>
      <c r="FW29" s="92"/>
      <c r="FX29" s="106"/>
      <c r="FY29" s="106"/>
      <c r="FZ29" s="106"/>
      <c r="GA29" s="92">
        <v>44958</v>
      </c>
      <c r="GB29" s="106">
        <v>10944.327</v>
      </c>
      <c r="GC29" s="93">
        <f t="shared" si="30"/>
        <v>62</v>
      </c>
      <c r="GD29" s="63" t="s">
        <v>65</v>
      </c>
      <c r="GE29" s="106">
        <f t="shared" si="195"/>
        <v>2142.327</v>
      </c>
      <c r="GF29" s="93">
        <f t="shared" si="219"/>
        <v>34.5536612903226</v>
      </c>
      <c r="GG29" s="115">
        <f t="shared" si="220"/>
        <v>2.30357741935484</v>
      </c>
      <c r="GH29" s="115">
        <f t="shared" si="221"/>
        <v>1.3821464516129</v>
      </c>
      <c r="GI29" s="69">
        <f t="shared" si="222"/>
        <v>621.27483</v>
      </c>
      <c r="GL29" s="92">
        <f t="shared" si="66"/>
        <v>44958</v>
      </c>
      <c r="GM29" s="106">
        <f t="shared" si="67"/>
        <v>10944.327</v>
      </c>
      <c r="GN29" s="92"/>
      <c r="GO29" s="106"/>
      <c r="GP29" s="106"/>
      <c r="GQ29" s="106"/>
      <c r="GR29" s="92">
        <v>45017</v>
      </c>
      <c r="GS29" s="106">
        <v>12312.678</v>
      </c>
      <c r="GT29" s="93">
        <f t="shared" si="33"/>
        <v>59</v>
      </c>
      <c r="GU29" s="63" t="s">
        <v>65</v>
      </c>
      <c r="GV29" s="106">
        <f t="shared" si="196"/>
        <v>1368.351</v>
      </c>
      <c r="GW29" s="93">
        <f t="shared" si="223"/>
        <v>23.1923898305085</v>
      </c>
      <c r="GX29" s="115">
        <f t="shared" si="224"/>
        <v>1.5461593220339</v>
      </c>
      <c r="GY29" s="115">
        <f t="shared" si="225"/>
        <v>0.927695593220339</v>
      </c>
      <c r="GZ29" s="69">
        <f t="shared" si="226"/>
        <v>396.82179</v>
      </c>
      <c r="HC29" s="92">
        <f t="shared" si="71"/>
        <v>45017</v>
      </c>
      <c r="HD29" s="106">
        <f t="shared" si="72"/>
        <v>12312.678</v>
      </c>
      <c r="HE29" s="92">
        <v>45078</v>
      </c>
      <c r="HF29" s="106">
        <v>12972.441</v>
      </c>
      <c r="HG29" s="93">
        <v>59</v>
      </c>
      <c r="HH29" s="63" t="s">
        <v>65</v>
      </c>
      <c r="HI29" s="106">
        <f t="shared" si="73"/>
        <v>659.763000000001</v>
      </c>
      <c r="HJ29" s="93">
        <f t="shared" si="227"/>
        <v>11.1824237288136</v>
      </c>
      <c r="HK29" s="115">
        <f t="shared" si="228"/>
        <v>0.745494915254238</v>
      </c>
      <c r="HL29" s="115">
        <f t="shared" si="229"/>
        <v>0.447296949152543</v>
      </c>
      <c r="HM29" s="69">
        <f t="shared" si="230"/>
        <v>191.33127</v>
      </c>
      <c r="HP29" s="92">
        <f t="shared" si="77"/>
        <v>45078</v>
      </c>
      <c r="HQ29" s="106">
        <f t="shared" si="78"/>
        <v>12972.441</v>
      </c>
      <c r="HR29" s="92">
        <v>45139</v>
      </c>
      <c r="HS29" s="106">
        <v>14540.374</v>
      </c>
      <c r="HT29" s="93">
        <f t="shared" si="79"/>
        <v>61</v>
      </c>
      <c r="HU29" s="63" t="s">
        <v>65</v>
      </c>
      <c r="HV29" s="106">
        <f t="shared" si="80"/>
        <v>1567.933</v>
      </c>
      <c r="HW29" s="93">
        <f t="shared" si="81"/>
        <v>25.7038196721311</v>
      </c>
      <c r="HX29" s="115">
        <f t="shared" si="231"/>
        <v>1.71358797814208</v>
      </c>
      <c r="HY29" s="115">
        <f t="shared" si="232"/>
        <v>1.02815278688525</v>
      </c>
      <c r="HZ29" s="69">
        <f t="shared" si="173"/>
        <v>439.192287236363</v>
      </c>
      <c r="IC29" s="92">
        <f t="shared" si="85"/>
        <v>45139</v>
      </c>
      <c r="ID29" s="106">
        <f t="shared" si="86"/>
        <v>14540.374</v>
      </c>
      <c r="IE29" s="92">
        <v>45200</v>
      </c>
      <c r="IF29" s="106">
        <v>15900.65</v>
      </c>
      <c r="IG29" s="93">
        <f t="shared" si="87"/>
        <v>61</v>
      </c>
      <c r="IH29" s="63" t="s">
        <v>65</v>
      </c>
      <c r="II29" s="106">
        <f t="shared" si="88"/>
        <v>1360.276</v>
      </c>
      <c r="IJ29" s="93">
        <f t="shared" si="38"/>
        <v>22.299606557377</v>
      </c>
      <c r="IK29" s="115">
        <f t="shared" si="233"/>
        <v>1.48664043715847</v>
      </c>
      <c r="IL29" s="115">
        <f t="shared" si="234"/>
        <v>0.891984262295082</v>
      </c>
      <c r="IM29" s="69">
        <f t="shared" si="175"/>
        <v>381.025673745455</v>
      </c>
      <c r="IP29" s="92">
        <f t="shared" si="176"/>
        <v>45200</v>
      </c>
      <c r="IQ29" s="164">
        <f t="shared" si="177"/>
        <v>15900.65</v>
      </c>
      <c r="IR29" s="92">
        <v>45261</v>
      </c>
      <c r="IS29" s="106">
        <v>17130.883</v>
      </c>
      <c r="IT29" s="93">
        <v>61</v>
      </c>
      <c r="IU29" s="63" t="s">
        <v>65</v>
      </c>
      <c r="IV29" s="106">
        <f t="shared" si="94"/>
        <v>1230.233</v>
      </c>
      <c r="IW29" s="93">
        <f t="shared" si="178"/>
        <v>20.1677540983607</v>
      </c>
      <c r="IX29" s="115">
        <f t="shared" si="179"/>
        <v>1.34451693989071</v>
      </c>
      <c r="IY29" s="115">
        <f t="shared" si="165"/>
        <v>0.806710163934428</v>
      </c>
      <c r="IZ29" s="69">
        <f t="shared" si="166"/>
        <v>344.599447236364</v>
      </c>
      <c r="JC29" s="92">
        <f t="shared" si="187"/>
        <v>45261</v>
      </c>
      <c r="JD29" s="106">
        <f t="shared" si="188"/>
        <v>17130.883</v>
      </c>
      <c r="JE29" s="92">
        <v>45323</v>
      </c>
      <c r="JF29" s="106">
        <v>19012.417</v>
      </c>
      <c r="JG29" s="93">
        <f t="shared" si="100"/>
        <v>62</v>
      </c>
      <c r="JH29" s="63" t="s">
        <v>65</v>
      </c>
      <c r="JI29" s="106">
        <f t="shared" si="180"/>
        <v>1881.534</v>
      </c>
      <c r="JJ29" s="93">
        <f t="shared" si="181"/>
        <v>30.3473225806452</v>
      </c>
      <c r="JK29" s="115">
        <f t="shared" si="182"/>
        <v>2.02315483870968</v>
      </c>
      <c r="JL29" s="115">
        <f t="shared" si="167"/>
        <v>1.21389290322581</v>
      </c>
      <c r="JM29" s="69">
        <f t="shared" si="168"/>
        <v>527.034778254545</v>
      </c>
      <c r="JP29" s="92">
        <f t="shared" si="126"/>
        <v>45323</v>
      </c>
      <c r="JQ29" s="106">
        <f t="shared" si="127"/>
        <v>19012.417</v>
      </c>
      <c r="JR29" s="92">
        <v>45383</v>
      </c>
      <c r="JS29" s="106">
        <v>20724.037</v>
      </c>
      <c r="JT29" s="93">
        <f t="shared" si="108"/>
        <v>60</v>
      </c>
      <c r="JU29" s="63" t="s">
        <v>65</v>
      </c>
      <c r="JV29" s="106">
        <f t="shared" si="109"/>
        <v>1711.62</v>
      </c>
      <c r="JW29" s="93">
        <f t="shared" si="183"/>
        <v>28.527</v>
      </c>
      <c r="JX29" s="115">
        <f t="shared" si="184"/>
        <v>1.9018</v>
      </c>
      <c r="JY29" s="115">
        <f t="shared" si="169"/>
        <v>1.14108</v>
      </c>
      <c r="JZ29" s="69">
        <f t="shared" si="170"/>
        <v>479.440322181818</v>
      </c>
    </row>
    <row r="30" ht="28.8" spans="1:286">
      <c r="A30" t="str">
        <f>'SATEC Meter Schedule Template'!C30</f>
        <v>RMT-APL-01-MDB3-APR19-01-50002760-DL1</v>
      </c>
      <c r="B30" t="str">
        <f>'SATEC Meter Schedule Template'!D30</f>
        <v>MTR-APL-01-MDB3-APR19-01</v>
      </c>
      <c r="C30" t="str">
        <f>'SATEC Meter Schedule Template'!P30</f>
        <v>MDB3</v>
      </c>
      <c r="D30" t="str">
        <f>'SATEC Meter Schedule Template'!Q30</f>
        <v>APR19</v>
      </c>
      <c r="E30" t="str">
        <f>'SATEC Meter Schedule Template'!R30</f>
        <v>01</v>
      </c>
      <c r="F30">
        <f>'SATEC Meter Schedule Template'!S30</f>
        <v>50002760</v>
      </c>
      <c r="G30" t="str">
        <f>'SATEC Meter Schedule Template'!V30</f>
        <v>DL1</v>
      </c>
      <c r="H30" s="61" t="s">
        <v>131</v>
      </c>
      <c r="I30" s="63">
        <v>50002760</v>
      </c>
      <c r="J30" s="18" t="s">
        <v>132</v>
      </c>
      <c r="K30" s="92">
        <v>44410.6076389815</v>
      </c>
      <c r="L30" s="93">
        <v>0.314801626670932</v>
      </c>
      <c r="M30" s="92">
        <v>44517.4409724537</v>
      </c>
      <c r="N30" s="94">
        <v>1180.31146829329</v>
      </c>
      <c r="O30" s="95">
        <f t="shared" ref="O30:P37" si="235">M30-K30</f>
        <v>106.833333472205</v>
      </c>
      <c r="P30" s="95">
        <f t="shared" si="235"/>
        <v>1179.99666666662</v>
      </c>
      <c r="Q30" s="95">
        <f t="shared" ref="Q30:Q37" si="236">P30/O30</f>
        <v>11.0452105940664</v>
      </c>
      <c r="R30" s="92">
        <f t="shared" ref="R30:S37" si="237">K30</f>
        <v>44410.6076389815</v>
      </c>
      <c r="S30" s="106">
        <f t="shared" si="237"/>
        <v>0.314801626670932</v>
      </c>
      <c r="T30" s="92">
        <v>44470</v>
      </c>
      <c r="U30" s="93">
        <v>717.626551626656</v>
      </c>
      <c r="V30" s="93">
        <f t="shared" si="0"/>
        <v>59.3923610185011</v>
      </c>
      <c r="W30" s="63" t="s">
        <v>121</v>
      </c>
      <c r="X30" s="106">
        <f t="shared" si="1"/>
        <v>717.311749999985</v>
      </c>
      <c r="Y30" s="93">
        <f t="shared" si="2"/>
        <v>12.0775085835793</v>
      </c>
      <c r="Z30" s="115">
        <f t="shared" si="128"/>
        <v>0.805167238905284</v>
      </c>
      <c r="AA30" s="115">
        <f t="shared" si="129"/>
        <v>0.48310034334317</v>
      </c>
      <c r="AB30" s="69">
        <f t="shared" si="130"/>
        <v>208.020407499996</v>
      </c>
      <c r="AC30" s="93"/>
      <c r="AD30" s="92">
        <f t="shared" si="114"/>
        <v>44470</v>
      </c>
      <c r="AE30" s="106">
        <f t="shared" si="119"/>
        <v>717.626551626656</v>
      </c>
      <c r="AF30" s="92">
        <v>44531.0000000231</v>
      </c>
      <c r="AG30" s="120">
        <f t="shared" ref="AG30:AG36" si="238">N30+AO30</f>
        <v>1308.31146829329</v>
      </c>
      <c r="AH30" s="93">
        <f t="shared" si="4"/>
        <v>61.0000000231012</v>
      </c>
      <c r="AI30" s="63" t="s">
        <v>121</v>
      </c>
      <c r="AJ30" s="106">
        <f t="shared" si="5"/>
        <v>590.684916666634</v>
      </c>
      <c r="AK30" s="93">
        <f t="shared" si="6"/>
        <v>9.68335928594979</v>
      </c>
      <c r="AL30" s="115">
        <f t="shared" si="131"/>
        <v>0.645557285729986</v>
      </c>
      <c r="AM30" s="115">
        <f t="shared" si="132"/>
        <v>0.387334371437992</v>
      </c>
      <c r="AN30" s="69">
        <f t="shared" si="133"/>
        <v>171.298625833324</v>
      </c>
      <c r="AO30" s="123">
        <v>128</v>
      </c>
      <c r="AQ30" s="92"/>
      <c r="AZ30" s="129">
        <f t="shared" ref="AZ30:AZ37" si="239">AO30/7</f>
        <v>18.2857142857143</v>
      </c>
      <c r="BA30" s="84">
        <f t="shared" ref="BA30:BA37" si="240">AZ30/7</f>
        <v>2.61224489795918</v>
      </c>
      <c r="BC30" s="92">
        <f t="shared" si="186"/>
        <v>44531.0000000231</v>
      </c>
      <c r="BD30" s="128">
        <f t="shared" ref="BD30:BD37" si="241">AO30</f>
        <v>128</v>
      </c>
      <c r="BE30" s="92">
        <v>44593.9294444444</v>
      </c>
      <c r="BF30" s="95">
        <v>735</v>
      </c>
      <c r="BG30" s="93">
        <f t="shared" si="9"/>
        <v>62.929444421301</v>
      </c>
      <c r="BH30" s="63" t="s">
        <v>121</v>
      </c>
      <c r="BI30" s="106">
        <f t="shared" si="10"/>
        <v>607</v>
      </c>
      <c r="BJ30" s="93">
        <f t="shared" si="11"/>
        <v>9.64572316793784</v>
      </c>
      <c r="BK30" s="115">
        <f t="shared" si="134"/>
        <v>0.643048211195856</v>
      </c>
      <c r="BL30" s="115">
        <f t="shared" si="135"/>
        <v>0.385828926717514</v>
      </c>
      <c r="BM30" s="69">
        <f t="shared" si="136"/>
        <v>176.03</v>
      </c>
      <c r="BS30">
        <v>1</v>
      </c>
      <c r="BT30" s="138">
        <v>44631</v>
      </c>
      <c r="BU30" s="143">
        <v>0.502777777777778</v>
      </c>
      <c r="BV30" s="49">
        <v>0.24</v>
      </c>
      <c r="BW30" s="49">
        <v>1.25</v>
      </c>
      <c r="BX30" s="139">
        <f t="shared" si="197"/>
        <v>5.20833333333333</v>
      </c>
      <c r="BY30" s="49" t="s">
        <v>122</v>
      </c>
      <c r="BZ30" s="144" t="s">
        <v>133</v>
      </c>
      <c r="CA30" s="49" t="s">
        <v>124</v>
      </c>
      <c r="CB30" s="142">
        <v>0.525</v>
      </c>
      <c r="CC30">
        <v>1.15</v>
      </c>
      <c r="CD30">
        <v>1.15</v>
      </c>
      <c r="CE30" s="115">
        <f t="shared" si="198"/>
        <v>1</v>
      </c>
      <c r="CF30" t="s">
        <v>82</v>
      </c>
      <c r="CG30" s="145" t="s">
        <v>83</v>
      </c>
      <c r="CJ30" s="92">
        <f t="shared" si="40"/>
        <v>44593.9294444444</v>
      </c>
      <c r="CK30" s="106">
        <f t="shared" si="41"/>
        <v>735</v>
      </c>
      <c r="CL30" s="146">
        <v>44631.5034722222</v>
      </c>
      <c r="CM30" s="63">
        <v>1168</v>
      </c>
      <c r="CN30" s="106">
        <f>CM30-CK30</f>
        <v>433</v>
      </c>
      <c r="CO30" s="63">
        <v>1421</v>
      </c>
      <c r="CP30" s="106"/>
      <c r="CQ30" s="106"/>
      <c r="CR30" s="95"/>
      <c r="CS30" s="106"/>
      <c r="CT30" s="92">
        <v>44652</v>
      </c>
      <c r="CU30" s="149">
        <v>1618</v>
      </c>
      <c r="CV30" s="93">
        <f t="shared" si="12"/>
        <v>58.0705555555978</v>
      </c>
      <c r="CW30" s="63" t="s">
        <v>121</v>
      </c>
      <c r="CX30" s="133">
        <f>(CU30-CO30)+CN30</f>
        <v>630</v>
      </c>
      <c r="CY30" s="93">
        <f t="shared" si="199"/>
        <v>10.8488715834107</v>
      </c>
      <c r="CZ30" s="115">
        <f t="shared" si="200"/>
        <v>0.723258105560716</v>
      </c>
      <c r="DA30" s="115">
        <f t="shared" si="201"/>
        <v>0.43395486333643</v>
      </c>
      <c r="DB30" s="69">
        <f t="shared" si="202"/>
        <v>182.7</v>
      </c>
      <c r="DE30" s="92">
        <f t="shared" si="43"/>
        <v>44652</v>
      </c>
      <c r="DF30" s="106">
        <f t="shared" si="44"/>
        <v>1618</v>
      </c>
      <c r="DG30" s="106"/>
      <c r="DH30" s="106"/>
      <c r="DI30" s="95"/>
      <c r="DJ30" s="106"/>
      <c r="DK30" s="92">
        <v>44713</v>
      </c>
      <c r="DL30" s="149">
        <v>2077</v>
      </c>
      <c r="DM30" s="93">
        <f t="shared" si="14"/>
        <v>61</v>
      </c>
      <c r="DN30" s="63" t="s">
        <v>65</v>
      </c>
      <c r="DO30" s="106">
        <f t="shared" si="15"/>
        <v>459</v>
      </c>
      <c r="DP30" s="93">
        <f t="shared" si="203"/>
        <v>7.52459016393443</v>
      </c>
      <c r="DQ30" s="115">
        <f t="shared" si="204"/>
        <v>0.501639344262295</v>
      </c>
      <c r="DR30" s="115">
        <f t="shared" si="205"/>
        <v>0.300983606557377</v>
      </c>
      <c r="DS30" s="69">
        <f t="shared" si="206"/>
        <v>133.11</v>
      </c>
      <c r="DV30" s="92">
        <f t="shared" si="45"/>
        <v>44713</v>
      </c>
      <c r="DW30" s="106">
        <f t="shared" si="46"/>
        <v>2077</v>
      </c>
      <c r="DX30" s="106"/>
      <c r="DY30" s="106"/>
      <c r="DZ30" s="95"/>
      <c r="EA30" s="106"/>
      <c r="EB30" s="92">
        <v>44774</v>
      </c>
      <c r="EC30" s="149">
        <v>2651</v>
      </c>
      <c r="ED30" s="93">
        <f t="shared" si="17"/>
        <v>61</v>
      </c>
      <c r="EE30" s="63" t="s">
        <v>65</v>
      </c>
      <c r="EF30" s="106">
        <f t="shared" si="18"/>
        <v>574</v>
      </c>
      <c r="EG30" s="93">
        <f t="shared" si="207"/>
        <v>9.40983606557377</v>
      </c>
      <c r="EH30" s="115">
        <f t="shared" si="208"/>
        <v>0.627322404371585</v>
      </c>
      <c r="EI30" s="115">
        <f t="shared" si="209"/>
        <v>0.376393442622951</v>
      </c>
      <c r="EJ30" s="69">
        <f t="shared" si="210"/>
        <v>166.46</v>
      </c>
      <c r="EM30" s="92">
        <f t="shared" si="50"/>
        <v>44774</v>
      </c>
      <c r="EN30" s="106">
        <f t="shared" si="51"/>
        <v>2651</v>
      </c>
      <c r="EO30" s="106"/>
      <c r="EP30" s="106"/>
      <c r="EQ30" s="95"/>
      <c r="ER30" s="106"/>
      <c r="ES30" s="92">
        <v>44835</v>
      </c>
      <c r="ET30" s="149">
        <v>3143</v>
      </c>
      <c r="EU30" s="93">
        <f t="shared" si="20"/>
        <v>61</v>
      </c>
      <c r="EV30" s="63" t="s">
        <v>65</v>
      </c>
      <c r="EW30" s="106">
        <f t="shared" si="146"/>
        <v>492</v>
      </c>
      <c r="EX30" s="93">
        <f t="shared" si="211"/>
        <v>8.0655737704918</v>
      </c>
      <c r="EY30" s="115">
        <f t="shared" si="212"/>
        <v>0.537704918032787</v>
      </c>
      <c r="EZ30" s="115">
        <f t="shared" si="213"/>
        <v>0.322622950819672</v>
      </c>
      <c r="FA30" s="69">
        <f t="shared" si="214"/>
        <v>142.68</v>
      </c>
      <c r="FD30" s="92">
        <f t="shared" si="55"/>
        <v>44835</v>
      </c>
      <c r="FE30" s="106">
        <f t="shared" si="56"/>
        <v>3143</v>
      </c>
      <c r="FF30" s="106"/>
      <c r="FG30" s="106"/>
      <c r="FH30" s="95"/>
      <c r="FI30" s="106"/>
      <c r="FJ30" s="92">
        <v>44896</v>
      </c>
      <c r="FK30" s="149">
        <v>3687</v>
      </c>
      <c r="FL30" s="93">
        <f t="shared" si="26"/>
        <v>61</v>
      </c>
      <c r="FM30" s="63" t="s">
        <v>65</v>
      </c>
      <c r="FN30" s="106">
        <f t="shared" si="150"/>
        <v>544</v>
      </c>
      <c r="FO30" s="93">
        <f t="shared" si="215"/>
        <v>8.91803278688525</v>
      </c>
      <c r="FP30" s="115">
        <f t="shared" si="216"/>
        <v>0.594535519125683</v>
      </c>
      <c r="FQ30" s="115">
        <f t="shared" si="217"/>
        <v>0.35672131147541</v>
      </c>
      <c r="FR30" s="69">
        <f t="shared" si="218"/>
        <v>157.76</v>
      </c>
      <c r="FU30" s="92">
        <f t="shared" si="61"/>
        <v>44896</v>
      </c>
      <c r="FV30" s="106">
        <f t="shared" si="62"/>
        <v>3687</v>
      </c>
      <c r="FW30" s="92">
        <v>44947</v>
      </c>
      <c r="FX30" s="95">
        <v>4108</v>
      </c>
      <c r="FY30" s="95">
        <f>FX30-FV30</f>
        <v>421</v>
      </c>
      <c r="FZ30" s="106">
        <f>FW30-FU30</f>
        <v>51</v>
      </c>
      <c r="GA30" s="92">
        <v>44958</v>
      </c>
      <c r="GB30" s="106">
        <v>4181</v>
      </c>
      <c r="GC30" s="163">
        <f>GA30-FW30</f>
        <v>11</v>
      </c>
      <c r="GD30" s="63" t="s">
        <v>65</v>
      </c>
      <c r="GE30" s="164">
        <f>GB30-FX30</f>
        <v>73</v>
      </c>
      <c r="GF30" s="93">
        <f t="shared" si="219"/>
        <v>6.63636363636364</v>
      </c>
      <c r="GG30" s="115">
        <f t="shared" si="220"/>
        <v>0.442424242424242</v>
      </c>
      <c r="GH30" s="115">
        <f t="shared" si="221"/>
        <v>0.265454545454545</v>
      </c>
      <c r="GI30" s="69">
        <f t="shared" si="222"/>
        <v>21.17</v>
      </c>
      <c r="GL30" s="92">
        <f t="shared" si="66"/>
        <v>44958</v>
      </c>
      <c r="GM30" s="106">
        <f t="shared" si="67"/>
        <v>4181</v>
      </c>
      <c r="GN30" s="92"/>
      <c r="GO30" s="95"/>
      <c r="GP30" s="95"/>
      <c r="GQ30" s="106"/>
      <c r="GR30" s="92">
        <v>45017</v>
      </c>
      <c r="GS30" s="106">
        <v>4740</v>
      </c>
      <c r="GT30" s="93">
        <f t="shared" ref="GT30" si="242">GR30-GL30</f>
        <v>59</v>
      </c>
      <c r="GU30" s="63" t="s">
        <v>65</v>
      </c>
      <c r="GV30" s="106">
        <f t="shared" ref="GV30" si="243">GS30-GM30</f>
        <v>559</v>
      </c>
      <c r="GW30" s="93">
        <f t="shared" si="223"/>
        <v>9.47457627118644</v>
      </c>
      <c r="GX30" s="115">
        <f t="shared" si="224"/>
        <v>0.631638418079096</v>
      </c>
      <c r="GY30" s="115">
        <f t="shared" si="225"/>
        <v>0.378983050847458</v>
      </c>
      <c r="GZ30" s="69">
        <f t="shared" si="226"/>
        <v>162.11</v>
      </c>
      <c r="HC30" s="92">
        <f t="shared" si="71"/>
        <v>45017</v>
      </c>
      <c r="HD30" s="106">
        <f t="shared" si="72"/>
        <v>4740</v>
      </c>
      <c r="HE30" s="92">
        <v>45078</v>
      </c>
      <c r="HF30" s="106">
        <v>4985</v>
      </c>
      <c r="HG30" s="93">
        <v>59</v>
      </c>
      <c r="HH30" s="63" t="s">
        <v>65</v>
      </c>
      <c r="HI30" s="106">
        <f t="shared" si="73"/>
        <v>245</v>
      </c>
      <c r="HJ30" s="93">
        <f t="shared" si="227"/>
        <v>4.15254237288136</v>
      </c>
      <c r="HK30" s="115">
        <f t="shared" si="228"/>
        <v>0.27683615819209</v>
      </c>
      <c r="HL30" s="115">
        <f t="shared" si="229"/>
        <v>0.166101694915254</v>
      </c>
      <c r="HM30" s="69">
        <f t="shared" si="230"/>
        <v>71.05</v>
      </c>
      <c r="HP30" s="92">
        <f t="shared" si="77"/>
        <v>45078</v>
      </c>
      <c r="HQ30" s="106">
        <f t="shared" si="78"/>
        <v>4985</v>
      </c>
      <c r="HR30" s="92">
        <v>45139</v>
      </c>
      <c r="HS30" s="106">
        <v>5183</v>
      </c>
      <c r="HT30" s="93">
        <f t="shared" si="79"/>
        <v>61</v>
      </c>
      <c r="HU30" s="63" t="s">
        <v>65</v>
      </c>
      <c r="HV30" s="106">
        <f t="shared" si="80"/>
        <v>198</v>
      </c>
      <c r="HW30" s="93">
        <f t="shared" si="81"/>
        <v>3.24590163934426</v>
      </c>
      <c r="HX30" s="115">
        <f t="shared" si="231"/>
        <v>0.216393442622951</v>
      </c>
      <c r="HY30" s="115">
        <f t="shared" si="232"/>
        <v>0.129836065573771</v>
      </c>
      <c r="HZ30" s="69">
        <f t="shared" si="173"/>
        <v>55.4616</v>
      </c>
      <c r="IC30" s="92">
        <f t="shared" si="85"/>
        <v>45139</v>
      </c>
      <c r="ID30" s="106">
        <f t="shared" si="86"/>
        <v>5183</v>
      </c>
      <c r="IE30" s="92">
        <v>45200</v>
      </c>
      <c r="IF30" s="106">
        <v>5359</v>
      </c>
      <c r="IG30" s="93">
        <f t="shared" si="87"/>
        <v>61</v>
      </c>
      <c r="IH30" s="63" t="s">
        <v>65</v>
      </c>
      <c r="II30" s="106">
        <f t="shared" si="88"/>
        <v>176</v>
      </c>
      <c r="IJ30" s="93">
        <f t="shared" si="38"/>
        <v>2.88524590163934</v>
      </c>
      <c r="IK30" s="115">
        <f t="shared" si="233"/>
        <v>0.192349726775956</v>
      </c>
      <c r="IL30" s="115">
        <f t="shared" si="234"/>
        <v>0.115409836065574</v>
      </c>
      <c r="IM30" s="69">
        <f t="shared" si="175"/>
        <v>49.2992</v>
      </c>
      <c r="IP30" s="92">
        <f t="shared" si="176"/>
        <v>45200</v>
      </c>
      <c r="IQ30" s="164">
        <f t="shared" si="177"/>
        <v>5359</v>
      </c>
      <c r="IR30" s="92">
        <v>45261</v>
      </c>
      <c r="IS30" s="106">
        <v>5569</v>
      </c>
      <c r="IT30" s="93">
        <v>61</v>
      </c>
      <c r="IU30" s="63" t="s">
        <v>65</v>
      </c>
      <c r="IV30" s="106">
        <f t="shared" si="94"/>
        <v>210</v>
      </c>
      <c r="IW30" s="93">
        <f t="shared" si="178"/>
        <v>3.44262295081967</v>
      </c>
      <c r="IX30" s="115">
        <f t="shared" si="179"/>
        <v>0.229508196721311</v>
      </c>
      <c r="IY30" s="115">
        <f t="shared" si="165"/>
        <v>0.137704918032787</v>
      </c>
      <c r="IZ30" s="69">
        <f t="shared" si="166"/>
        <v>58.8229090909091</v>
      </c>
      <c r="JC30" s="92">
        <f t="shared" si="187"/>
        <v>45261</v>
      </c>
      <c r="JD30" s="106">
        <f t="shared" si="188"/>
        <v>5569</v>
      </c>
      <c r="JE30" s="92">
        <v>45323</v>
      </c>
      <c r="JF30" s="106">
        <v>5776</v>
      </c>
      <c r="JG30" s="93">
        <f t="shared" si="100"/>
        <v>62</v>
      </c>
      <c r="JH30" s="63" t="s">
        <v>65</v>
      </c>
      <c r="JI30" s="106">
        <f t="shared" si="180"/>
        <v>207</v>
      </c>
      <c r="JJ30" s="93">
        <f t="shared" si="181"/>
        <v>3.33870967741935</v>
      </c>
      <c r="JK30" s="115">
        <f t="shared" si="182"/>
        <v>0.22258064516129</v>
      </c>
      <c r="JL30" s="115">
        <f t="shared" si="167"/>
        <v>0.133548387096774</v>
      </c>
      <c r="JM30" s="69">
        <f t="shared" si="168"/>
        <v>57.9825818181818</v>
      </c>
      <c r="JP30" s="92">
        <f t="shared" si="126"/>
        <v>45323</v>
      </c>
      <c r="JQ30" s="106">
        <f t="shared" si="127"/>
        <v>5776</v>
      </c>
      <c r="JR30" s="92">
        <v>45383</v>
      </c>
      <c r="JS30" s="106">
        <v>6078</v>
      </c>
      <c r="JT30" s="93">
        <f t="shared" si="108"/>
        <v>60</v>
      </c>
      <c r="JU30" s="63" t="s">
        <v>65</v>
      </c>
      <c r="JV30" s="106">
        <f t="shared" si="109"/>
        <v>302</v>
      </c>
      <c r="JW30" s="93">
        <f t="shared" si="183"/>
        <v>5.03333333333333</v>
      </c>
      <c r="JX30" s="115">
        <f t="shared" si="184"/>
        <v>0.335555555555556</v>
      </c>
      <c r="JY30" s="115">
        <f t="shared" si="169"/>
        <v>0.201333333333333</v>
      </c>
      <c r="JZ30" s="69">
        <f t="shared" si="170"/>
        <v>84.5929454545455</v>
      </c>
    </row>
    <row r="31" ht="28.8" spans="1:286">
      <c r="A31" t="str">
        <f>'SATEC Meter Schedule Template'!C31</f>
        <v>RMT-APL-01-MDB3-APR20-01-50002760-DL2</v>
      </c>
      <c r="B31" t="str">
        <f>'SATEC Meter Schedule Template'!D31</f>
        <v>MTR-APL-01-MDB3-APR20-01</v>
      </c>
      <c r="C31" t="str">
        <f>'SATEC Meter Schedule Template'!P31</f>
        <v>MDB3</v>
      </c>
      <c r="D31" t="str">
        <f>'SATEC Meter Schedule Template'!Q31</f>
        <v>APR20</v>
      </c>
      <c r="E31" t="str">
        <f>'SATEC Meter Schedule Template'!R31</f>
        <v>01</v>
      </c>
      <c r="F31">
        <f>'SATEC Meter Schedule Template'!S31</f>
        <v>50002760</v>
      </c>
      <c r="G31" t="str">
        <f>'SATEC Meter Schedule Template'!V31</f>
        <v>DL2</v>
      </c>
      <c r="H31" s="61" t="s">
        <v>134</v>
      </c>
      <c r="I31" s="63">
        <v>50002760</v>
      </c>
      <c r="J31" s="18" t="s">
        <v>135</v>
      </c>
      <c r="K31" s="92">
        <v>44410.6076389352</v>
      </c>
      <c r="L31" s="93">
        <v>0.31</v>
      </c>
      <c r="M31" s="92">
        <v>44517.4409724074</v>
      </c>
      <c r="N31" s="94">
        <v>1137.37</v>
      </c>
      <c r="O31" s="95">
        <f t="shared" si="235"/>
        <v>106.833333472197</v>
      </c>
      <c r="P31" s="95">
        <f t="shared" si="235"/>
        <v>1137.06</v>
      </c>
      <c r="Q31" s="95">
        <f t="shared" si="236"/>
        <v>10.6433073184589</v>
      </c>
      <c r="R31" s="92">
        <f t="shared" si="237"/>
        <v>44410.6076389352</v>
      </c>
      <c r="S31" s="106">
        <f t="shared" si="237"/>
        <v>0.31</v>
      </c>
      <c r="T31" s="92">
        <v>44470</v>
      </c>
      <c r="U31" s="93">
        <v>289.6</v>
      </c>
      <c r="V31" s="93">
        <f t="shared" si="0"/>
        <v>59.392361064798</v>
      </c>
      <c r="W31" s="63" t="s">
        <v>121</v>
      </c>
      <c r="X31" s="106">
        <f t="shared" si="1"/>
        <v>289.29</v>
      </c>
      <c r="Y31" s="93">
        <f t="shared" si="2"/>
        <v>4.870828416543</v>
      </c>
      <c r="Z31" s="115">
        <f t="shared" si="128"/>
        <v>0.3247218944362</v>
      </c>
      <c r="AA31" s="115">
        <f t="shared" si="129"/>
        <v>0.19483313666172</v>
      </c>
      <c r="AB31" s="69">
        <f t="shared" si="130"/>
        <v>83.8941</v>
      </c>
      <c r="AC31" s="93"/>
      <c r="AD31" s="92">
        <f t="shared" si="114"/>
        <v>44470</v>
      </c>
      <c r="AE31" s="106">
        <f t="shared" si="119"/>
        <v>289.6</v>
      </c>
      <c r="AF31" s="92">
        <v>44531.0000000231</v>
      </c>
      <c r="AG31" s="120">
        <f t="shared" si="238"/>
        <v>1255.37</v>
      </c>
      <c r="AH31" s="93">
        <f t="shared" si="4"/>
        <v>61.0000000231012</v>
      </c>
      <c r="AI31" s="63" t="s">
        <v>121</v>
      </c>
      <c r="AJ31" s="106">
        <f t="shared" si="5"/>
        <v>965.77</v>
      </c>
      <c r="AK31" s="93">
        <f t="shared" si="6"/>
        <v>15.8322950759714</v>
      </c>
      <c r="AL31" s="115">
        <f t="shared" si="131"/>
        <v>1.05548633839809</v>
      </c>
      <c r="AM31" s="115">
        <f t="shared" si="132"/>
        <v>0.633291803038856</v>
      </c>
      <c r="AN31" s="69">
        <f t="shared" si="133"/>
        <v>280.0733</v>
      </c>
      <c r="AO31" s="123">
        <v>118</v>
      </c>
      <c r="AQ31" s="92"/>
      <c r="AZ31" s="129">
        <f t="shared" si="239"/>
        <v>16.8571428571429</v>
      </c>
      <c r="BA31" s="84">
        <f t="shared" si="240"/>
        <v>2.40816326530612</v>
      </c>
      <c r="BC31" s="92">
        <f t="shared" si="186"/>
        <v>44531.0000000231</v>
      </c>
      <c r="BD31" s="128">
        <f t="shared" si="241"/>
        <v>118</v>
      </c>
      <c r="BE31" s="92">
        <v>44593.9294444444</v>
      </c>
      <c r="BF31" s="95">
        <v>1152</v>
      </c>
      <c r="BG31" s="93">
        <f t="shared" si="9"/>
        <v>62.929444421301</v>
      </c>
      <c r="BH31" s="63" t="s">
        <v>121</v>
      </c>
      <c r="BI31" s="106">
        <f t="shared" si="10"/>
        <v>1034</v>
      </c>
      <c r="BJ31" s="93">
        <f t="shared" si="11"/>
        <v>16.4311000916767</v>
      </c>
      <c r="BK31" s="115">
        <f t="shared" si="134"/>
        <v>1.09540667277844</v>
      </c>
      <c r="BL31" s="115">
        <f t="shared" si="135"/>
        <v>0.657244003667066</v>
      </c>
      <c r="BM31" s="69">
        <f t="shared" si="136"/>
        <v>299.86</v>
      </c>
      <c r="BS31">
        <v>1</v>
      </c>
      <c r="BT31" s="138">
        <v>44631</v>
      </c>
      <c r="BU31" s="143">
        <v>0.502777777777778</v>
      </c>
      <c r="BV31" s="49">
        <v>1.29</v>
      </c>
      <c r="BW31" s="49">
        <v>0.23</v>
      </c>
      <c r="BX31" s="139">
        <f t="shared" si="197"/>
        <v>0.178294573643411</v>
      </c>
      <c r="BY31" s="49" t="s">
        <v>122</v>
      </c>
      <c r="BZ31" s="144" t="s">
        <v>136</v>
      </c>
      <c r="CA31" s="49" t="s">
        <v>124</v>
      </c>
      <c r="CB31" s="142">
        <v>0.525</v>
      </c>
      <c r="CC31">
        <v>15.63</v>
      </c>
      <c r="CD31">
        <v>15.58</v>
      </c>
      <c r="CE31" s="115">
        <f t="shared" si="198"/>
        <v>0.996801023672425</v>
      </c>
      <c r="CF31" t="s">
        <v>82</v>
      </c>
      <c r="CG31" s="145" t="s">
        <v>83</v>
      </c>
      <c r="CJ31" s="92">
        <f t="shared" si="40"/>
        <v>44593.9294444444</v>
      </c>
      <c r="CK31" s="106">
        <f t="shared" si="41"/>
        <v>1152</v>
      </c>
      <c r="CL31" s="146">
        <v>44631.5034722222</v>
      </c>
      <c r="CM31" s="63">
        <v>1421</v>
      </c>
      <c r="CN31" s="106">
        <f>CM31-CK31</f>
        <v>269</v>
      </c>
      <c r="CO31" s="63">
        <v>1168</v>
      </c>
      <c r="CP31" s="106"/>
      <c r="CQ31" s="106"/>
      <c r="CR31" s="95"/>
      <c r="CS31" s="106"/>
      <c r="CT31" s="92">
        <v>44652</v>
      </c>
      <c r="CU31" s="149">
        <v>1258</v>
      </c>
      <c r="CV31" s="93">
        <f t="shared" si="12"/>
        <v>58.0705555555978</v>
      </c>
      <c r="CW31" s="63" t="s">
        <v>121</v>
      </c>
      <c r="CX31" s="133">
        <f>(CU31-CO31)+CN31</f>
        <v>359</v>
      </c>
      <c r="CY31" s="93">
        <f t="shared" si="199"/>
        <v>6.18213475943565</v>
      </c>
      <c r="CZ31" s="115">
        <f t="shared" ref="CZ31:CZ33" si="244">CY31/15</f>
        <v>0.41214231729571</v>
      </c>
      <c r="DA31" s="115">
        <f t="shared" ref="DA31:DA33" si="245">CY31/25</f>
        <v>0.247285390377426</v>
      </c>
      <c r="DB31" s="69">
        <f t="shared" ref="DB31:DB33" si="246">CX31*0.29</f>
        <v>104.11</v>
      </c>
      <c r="DE31" s="92">
        <f t="shared" si="43"/>
        <v>44652</v>
      </c>
      <c r="DF31" s="106">
        <f t="shared" si="44"/>
        <v>1258</v>
      </c>
      <c r="DG31" s="106"/>
      <c r="DH31" s="106"/>
      <c r="DI31" s="95"/>
      <c r="DJ31" s="106"/>
      <c r="DK31" s="92">
        <v>44713</v>
      </c>
      <c r="DL31" s="149">
        <v>1600</v>
      </c>
      <c r="DM31" s="93">
        <f t="shared" si="14"/>
        <v>61</v>
      </c>
      <c r="DN31" s="63" t="s">
        <v>65</v>
      </c>
      <c r="DO31" s="106">
        <f t="shared" si="15"/>
        <v>342</v>
      </c>
      <c r="DP31" s="93">
        <f t="shared" si="203"/>
        <v>5.60655737704918</v>
      </c>
      <c r="DQ31" s="115">
        <f t="shared" ref="DQ31:DQ33" si="247">DP31/15</f>
        <v>0.373770491803279</v>
      </c>
      <c r="DR31" s="115">
        <f t="shared" ref="DR31:DR33" si="248">DP31/25</f>
        <v>0.224262295081967</v>
      </c>
      <c r="DS31" s="69">
        <f t="shared" ref="DS31:DS33" si="249">DO31*0.29</f>
        <v>99.18</v>
      </c>
      <c r="DV31" s="92">
        <f t="shared" si="45"/>
        <v>44713</v>
      </c>
      <c r="DW31" s="106">
        <f t="shared" si="46"/>
        <v>1600</v>
      </c>
      <c r="DX31" s="106"/>
      <c r="DY31" s="106"/>
      <c r="DZ31" s="95"/>
      <c r="EA31" s="106"/>
      <c r="EB31" s="92">
        <v>44774</v>
      </c>
      <c r="EC31" s="149">
        <v>1895</v>
      </c>
      <c r="ED31" s="93">
        <f t="shared" si="17"/>
        <v>61</v>
      </c>
      <c r="EE31" s="63" t="s">
        <v>65</v>
      </c>
      <c r="EF31" s="106">
        <f t="shared" si="18"/>
        <v>295</v>
      </c>
      <c r="EG31" s="93">
        <f t="shared" si="207"/>
        <v>4.83606557377049</v>
      </c>
      <c r="EH31" s="115">
        <f t="shared" ref="EH31:EH33" si="250">EG31/15</f>
        <v>0.322404371584699</v>
      </c>
      <c r="EI31" s="115">
        <f t="shared" ref="EI31:EI33" si="251">EG31/25</f>
        <v>0.19344262295082</v>
      </c>
      <c r="EJ31" s="69">
        <f t="shared" ref="EJ31:EJ33" si="252">EF31*0.29</f>
        <v>85.55</v>
      </c>
      <c r="EM31" s="92">
        <f t="shared" si="50"/>
        <v>44774</v>
      </c>
      <c r="EN31" s="106">
        <f t="shared" si="51"/>
        <v>1895</v>
      </c>
      <c r="EO31" s="106"/>
      <c r="EP31" s="106"/>
      <c r="EQ31" s="95"/>
      <c r="ER31" s="106"/>
      <c r="ES31" s="92">
        <v>44835</v>
      </c>
      <c r="ET31" s="149">
        <v>2190</v>
      </c>
      <c r="EU31" s="93">
        <f t="shared" si="20"/>
        <v>61</v>
      </c>
      <c r="EV31" s="63" t="s">
        <v>65</v>
      </c>
      <c r="EW31" s="106">
        <f t="shared" si="146"/>
        <v>295</v>
      </c>
      <c r="EX31" s="93">
        <f t="shared" si="211"/>
        <v>4.83606557377049</v>
      </c>
      <c r="EY31" s="115">
        <f t="shared" ref="EY31:EY33" si="253">EX31/15</f>
        <v>0.322404371584699</v>
      </c>
      <c r="EZ31" s="115">
        <f t="shared" ref="EZ31:EZ33" si="254">EX31/25</f>
        <v>0.19344262295082</v>
      </c>
      <c r="FA31" s="69">
        <f t="shared" ref="FA31:FA33" si="255">EW31*0.29</f>
        <v>85.55</v>
      </c>
      <c r="FD31" s="92">
        <f t="shared" si="55"/>
        <v>44835</v>
      </c>
      <c r="FE31" s="106">
        <f t="shared" si="56"/>
        <v>2190</v>
      </c>
      <c r="FF31" s="106"/>
      <c r="FG31" s="106"/>
      <c r="FH31" s="95"/>
      <c r="FI31" s="106"/>
      <c r="FJ31" s="92">
        <v>44896</v>
      </c>
      <c r="FK31" s="149">
        <v>2498</v>
      </c>
      <c r="FL31" s="93">
        <f t="shared" si="26"/>
        <v>61</v>
      </c>
      <c r="FM31" s="63" t="s">
        <v>65</v>
      </c>
      <c r="FN31" s="106">
        <f t="shared" si="150"/>
        <v>308</v>
      </c>
      <c r="FO31" s="93">
        <f t="shared" si="215"/>
        <v>5.04918032786885</v>
      </c>
      <c r="FP31" s="115">
        <f t="shared" ref="FP31:FP33" si="256">FO31/15</f>
        <v>0.336612021857923</v>
      </c>
      <c r="FQ31" s="115">
        <f t="shared" ref="FQ31:FQ33" si="257">FO31/25</f>
        <v>0.201967213114754</v>
      </c>
      <c r="FR31" s="69">
        <f t="shared" ref="FR31:FR33" si="258">FN31*0.29</f>
        <v>89.32</v>
      </c>
      <c r="FU31" s="92">
        <f t="shared" si="61"/>
        <v>44896</v>
      </c>
      <c r="FV31" s="106">
        <f t="shared" si="62"/>
        <v>2498</v>
      </c>
      <c r="FW31" s="106"/>
      <c r="FX31" s="106"/>
      <c r="FY31" s="95"/>
      <c r="FZ31" s="106"/>
      <c r="GA31" s="92">
        <v>44958</v>
      </c>
      <c r="GB31" s="106">
        <v>2961</v>
      </c>
      <c r="GC31" s="93">
        <f t="shared" si="30"/>
        <v>62</v>
      </c>
      <c r="GD31" s="63" t="s">
        <v>65</v>
      </c>
      <c r="GE31" s="106">
        <f t="shared" si="195"/>
        <v>463</v>
      </c>
      <c r="GF31" s="93">
        <f t="shared" si="219"/>
        <v>7.46774193548387</v>
      </c>
      <c r="GG31" s="115">
        <f t="shared" ref="GG31:GG33" si="259">GF31/15</f>
        <v>0.497849462365591</v>
      </c>
      <c r="GH31" s="115">
        <f t="shared" ref="GH31:GH33" si="260">GF31/25</f>
        <v>0.298709677419355</v>
      </c>
      <c r="GI31" s="69">
        <f t="shared" ref="GI31:GI33" si="261">GE31*0.29</f>
        <v>134.27</v>
      </c>
      <c r="GL31" s="92">
        <f t="shared" si="66"/>
        <v>44958</v>
      </c>
      <c r="GM31" s="106">
        <f t="shared" si="67"/>
        <v>2961</v>
      </c>
      <c r="GN31" s="106"/>
      <c r="GO31" s="106"/>
      <c r="GP31" s="95"/>
      <c r="GQ31" s="106"/>
      <c r="GR31" s="92">
        <v>45017</v>
      </c>
      <c r="GS31" s="106">
        <v>3304</v>
      </c>
      <c r="GT31" s="93">
        <f t="shared" ref="GT31:GT63" si="262">GR31-GL31</f>
        <v>59</v>
      </c>
      <c r="GU31" s="63" t="s">
        <v>65</v>
      </c>
      <c r="GV31" s="106">
        <f t="shared" ref="GV31:GV84" si="263">GS31-GM31</f>
        <v>343</v>
      </c>
      <c r="GW31" s="93">
        <f t="shared" si="223"/>
        <v>5.8135593220339</v>
      </c>
      <c r="GX31" s="115">
        <f t="shared" ref="GX31:GX33" si="264">GW31/15</f>
        <v>0.387570621468927</v>
      </c>
      <c r="GY31" s="115">
        <f t="shared" ref="GY31:GY33" si="265">GW31/25</f>
        <v>0.232542372881356</v>
      </c>
      <c r="GZ31" s="69">
        <f t="shared" ref="GZ31:GZ33" si="266">GV31*0.29</f>
        <v>99.47</v>
      </c>
      <c r="HC31" s="92">
        <f t="shared" si="71"/>
        <v>45017</v>
      </c>
      <c r="HD31" s="106">
        <f t="shared" si="72"/>
        <v>3304</v>
      </c>
      <c r="HE31" s="92">
        <v>45078</v>
      </c>
      <c r="HF31" s="106">
        <v>3651</v>
      </c>
      <c r="HG31" s="93">
        <v>59</v>
      </c>
      <c r="HH31" s="63" t="s">
        <v>65</v>
      </c>
      <c r="HI31" s="106">
        <f t="shared" si="73"/>
        <v>347</v>
      </c>
      <c r="HJ31" s="93">
        <f t="shared" si="227"/>
        <v>5.88135593220339</v>
      </c>
      <c r="HK31" s="115">
        <f t="shared" ref="HK31:HK33" si="267">HJ31/15</f>
        <v>0.392090395480226</v>
      </c>
      <c r="HL31" s="115">
        <f t="shared" ref="HL31:HL33" si="268">HJ31/25</f>
        <v>0.235254237288136</v>
      </c>
      <c r="HM31" s="69">
        <f t="shared" ref="HM31:HM33" si="269">HI31*0.29</f>
        <v>100.63</v>
      </c>
      <c r="HP31" s="92">
        <f t="shared" si="77"/>
        <v>45078</v>
      </c>
      <c r="HQ31" s="106">
        <f t="shared" si="78"/>
        <v>3651</v>
      </c>
      <c r="HR31" s="92">
        <v>45139</v>
      </c>
      <c r="HS31" s="106">
        <v>4011</v>
      </c>
      <c r="HT31" s="93">
        <f t="shared" si="79"/>
        <v>61</v>
      </c>
      <c r="HU31" s="63" t="s">
        <v>65</v>
      </c>
      <c r="HV31" s="106">
        <f t="shared" si="80"/>
        <v>360</v>
      </c>
      <c r="HW31" s="93">
        <f t="shared" si="81"/>
        <v>5.9016393442623</v>
      </c>
      <c r="HX31" s="115">
        <f t="shared" ref="HX31:HX33" si="270">HW31/15</f>
        <v>0.39344262295082</v>
      </c>
      <c r="HY31" s="115">
        <f t="shared" ref="HY31:HY33" si="271">HW31/25</f>
        <v>0.236065573770492</v>
      </c>
      <c r="HZ31" s="69">
        <f t="shared" si="173"/>
        <v>100.839272727273</v>
      </c>
      <c r="IC31" s="92">
        <f t="shared" si="85"/>
        <v>45139</v>
      </c>
      <c r="ID31" s="106">
        <f t="shared" si="86"/>
        <v>4011</v>
      </c>
      <c r="IE31" s="92">
        <v>45200</v>
      </c>
      <c r="IF31" s="106">
        <v>4281</v>
      </c>
      <c r="IG31" s="93">
        <f t="shared" si="87"/>
        <v>61</v>
      </c>
      <c r="IH31" s="63" t="s">
        <v>65</v>
      </c>
      <c r="II31" s="106">
        <f t="shared" si="88"/>
        <v>270</v>
      </c>
      <c r="IJ31" s="93">
        <f t="shared" si="38"/>
        <v>4.42622950819672</v>
      </c>
      <c r="IK31" s="115">
        <f t="shared" ref="IK31:IK33" si="272">IJ31/15</f>
        <v>0.295081967213115</v>
      </c>
      <c r="IL31" s="115">
        <f t="shared" ref="IL31:IL33" si="273">IJ31/25</f>
        <v>0.177049180327869</v>
      </c>
      <c r="IM31" s="69">
        <f t="shared" si="175"/>
        <v>75.6294545454546</v>
      </c>
      <c r="IP31" s="92">
        <f t="shared" si="176"/>
        <v>45200</v>
      </c>
      <c r="IQ31" s="164">
        <f t="shared" si="177"/>
        <v>4281</v>
      </c>
      <c r="IR31" s="92">
        <v>45261</v>
      </c>
      <c r="IS31" s="106">
        <v>4586</v>
      </c>
      <c r="IT31" s="93">
        <v>61</v>
      </c>
      <c r="IU31" s="63" t="s">
        <v>65</v>
      </c>
      <c r="IV31" s="106">
        <f t="shared" si="94"/>
        <v>305</v>
      </c>
      <c r="IW31" s="93">
        <f t="shared" si="178"/>
        <v>5</v>
      </c>
      <c r="IX31" s="115">
        <f t="shared" si="179"/>
        <v>0.333333333333333</v>
      </c>
      <c r="IY31" s="115">
        <f t="shared" si="165"/>
        <v>0.2</v>
      </c>
      <c r="IZ31" s="69">
        <f t="shared" si="166"/>
        <v>85.4332727272728</v>
      </c>
      <c r="JC31" s="92">
        <f t="shared" si="187"/>
        <v>45261</v>
      </c>
      <c r="JD31" s="106">
        <f t="shared" si="188"/>
        <v>4586</v>
      </c>
      <c r="JE31" s="92">
        <v>45323</v>
      </c>
      <c r="JF31" s="106">
        <v>5367</v>
      </c>
      <c r="JG31" s="93">
        <f t="shared" si="100"/>
        <v>62</v>
      </c>
      <c r="JH31" s="63" t="s">
        <v>65</v>
      </c>
      <c r="JI31" s="106">
        <f t="shared" si="180"/>
        <v>781</v>
      </c>
      <c r="JJ31" s="93">
        <f t="shared" si="181"/>
        <v>12.5967741935484</v>
      </c>
      <c r="JK31" s="115">
        <f t="shared" si="182"/>
        <v>0.839784946236559</v>
      </c>
      <c r="JL31" s="115">
        <f t="shared" si="167"/>
        <v>0.503870967741936</v>
      </c>
      <c r="JM31" s="69">
        <f t="shared" si="168"/>
        <v>218.7652</v>
      </c>
      <c r="JP31" s="92">
        <f t="shared" si="126"/>
        <v>45323</v>
      </c>
      <c r="JQ31" s="106">
        <f t="shared" si="127"/>
        <v>5367</v>
      </c>
      <c r="JR31" s="92">
        <v>45383</v>
      </c>
      <c r="JS31" s="106">
        <v>5800</v>
      </c>
      <c r="JT31" s="93">
        <f t="shared" si="108"/>
        <v>60</v>
      </c>
      <c r="JU31" s="63" t="s">
        <v>65</v>
      </c>
      <c r="JV31" s="106">
        <f t="shared" si="109"/>
        <v>433</v>
      </c>
      <c r="JW31" s="93">
        <f t="shared" si="183"/>
        <v>7.21666666666667</v>
      </c>
      <c r="JX31" s="115">
        <f t="shared" si="184"/>
        <v>0.481111111111111</v>
      </c>
      <c r="JY31" s="115">
        <f t="shared" si="169"/>
        <v>0.288666666666667</v>
      </c>
      <c r="JZ31" s="69">
        <f t="shared" si="170"/>
        <v>121.287236363636</v>
      </c>
    </row>
    <row r="32" ht="28.8" spans="1:286">
      <c r="A32" t="str">
        <f>'SATEC Meter Schedule Template'!C32</f>
        <v>RMT-APL-01-MDB3-APR21-01-50002760-DL3</v>
      </c>
      <c r="B32" t="str">
        <f>'SATEC Meter Schedule Template'!D32</f>
        <v>MTR-APL-01-MDB3-APR21-01</v>
      </c>
      <c r="C32" t="str">
        <f>'SATEC Meter Schedule Template'!P32</f>
        <v>MDB3</v>
      </c>
      <c r="D32" t="str">
        <f>'SATEC Meter Schedule Template'!Q32</f>
        <v>APR21</v>
      </c>
      <c r="E32" t="str">
        <f>'SATEC Meter Schedule Template'!R32</f>
        <v>01</v>
      </c>
      <c r="F32">
        <f>'SATEC Meter Schedule Template'!S32</f>
        <v>50002760</v>
      </c>
      <c r="G32" t="str">
        <f>'SATEC Meter Schedule Template'!V32</f>
        <v>DL3</v>
      </c>
      <c r="H32" s="61" t="s">
        <v>137</v>
      </c>
      <c r="I32" s="63">
        <v>50002760</v>
      </c>
      <c r="J32" s="18" t="s">
        <v>138</v>
      </c>
      <c r="K32" s="92">
        <v>44410.6076390278</v>
      </c>
      <c r="L32" s="93">
        <v>0.292</v>
      </c>
      <c r="M32" s="92">
        <v>44517.4409722222</v>
      </c>
      <c r="N32" s="95">
        <v>1668.76226524997</v>
      </c>
      <c r="O32" s="95">
        <f t="shared" si="235"/>
        <v>106.833333194394</v>
      </c>
      <c r="P32" s="95">
        <f t="shared" si="235"/>
        <v>1668.47026524997</v>
      </c>
      <c r="Q32" s="95">
        <f t="shared" si="236"/>
        <v>15.617506403306</v>
      </c>
      <c r="R32" s="92">
        <f t="shared" si="237"/>
        <v>44410.6076390278</v>
      </c>
      <c r="S32" s="106">
        <f t="shared" si="237"/>
        <v>0.292</v>
      </c>
      <c r="T32" s="92">
        <v>44470</v>
      </c>
      <c r="U32" s="93">
        <v>1204.55351525001</v>
      </c>
      <c r="V32" s="93">
        <f t="shared" si="0"/>
        <v>59.3923609721969</v>
      </c>
      <c r="W32" s="63" t="s">
        <v>90</v>
      </c>
      <c r="X32" s="106">
        <f t="shared" si="1"/>
        <v>1204.26151525001</v>
      </c>
      <c r="Y32" s="93">
        <f t="shared" si="2"/>
        <v>20.2763704883488</v>
      </c>
      <c r="Z32" s="115">
        <f t="shared" si="128"/>
        <v>1.35175803255658</v>
      </c>
      <c r="AA32" s="115">
        <f t="shared" si="129"/>
        <v>0.81105481953395</v>
      </c>
      <c r="AB32" s="69">
        <f t="shared" si="130"/>
        <v>349.235839422503</v>
      </c>
      <c r="AC32" s="93"/>
      <c r="AD32" s="92">
        <f t="shared" si="114"/>
        <v>44470</v>
      </c>
      <c r="AE32" s="106">
        <f t="shared" si="119"/>
        <v>1204.55351525001</v>
      </c>
      <c r="AF32" s="92">
        <v>44531</v>
      </c>
      <c r="AG32" s="120">
        <f t="shared" si="238"/>
        <v>1817.76226524997</v>
      </c>
      <c r="AH32" s="93">
        <f t="shared" si="4"/>
        <v>61</v>
      </c>
      <c r="AI32" s="121" t="s">
        <v>91</v>
      </c>
      <c r="AJ32" s="106">
        <f t="shared" si="5"/>
        <v>613.20874999996</v>
      </c>
      <c r="AK32" s="93">
        <f t="shared" si="6"/>
        <v>10.0526024590157</v>
      </c>
      <c r="AL32" s="115">
        <f t="shared" si="131"/>
        <v>0.670173497267716</v>
      </c>
      <c r="AM32" s="115">
        <f t="shared" si="132"/>
        <v>0.402104098360629</v>
      </c>
      <c r="AN32" s="69">
        <f t="shared" si="133"/>
        <v>177.830537499988</v>
      </c>
      <c r="AO32" s="123">
        <v>149</v>
      </c>
      <c r="AQ32" s="92"/>
      <c r="AZ32" s="129">
        <f t="shared" si="239"/>
        <v>21.2857142857143</v>
      </c>
      <c r="BA32" s="84">
        <f t="shared" si="240"/>
        <v>3.04081632653061</v>
      </c>
      <c r="BC32" s="92">
        <f t="shared" si="186"/>
        <v>44531</v>
      </c>
      <c r="BD32" s="128">
        <f t="shared" si="241"/>
        <v>149</v>
      </c>
      <c r="BE32" s="92">
        <v>44593.9294444444</v>
      </c>
      <c r="BF32" s="95">
        <v>1069</v>
      </c>
      <c r="BG32" s="93">
        <f t="shared" si="9"/>
        <v>62.9294444444022</v>
      </c>
      <c r="BH32" s="63" t="s">
        <v>65</v>
      </c>
      <c r="BI32" s="106">
        <f t="shared" si="10"/>
        <v>920</v>
      </c>
      <c r="BJ32" s="93">
        <f t="shared" si="11"/>
        <v>14.6195474649838</v>
      </c>
      <c r="BK32" s="115">
        <f t="shared" si="134"/>
        <v>0.974636497665588</v>
      </c>
      <c r="BL32" s="115">
        <f t="shared" si="135"/>
        <v>0.584781898599353</v>
      </c>
      <c r="BM32" s="69">
        <f t="shared" si="136"/>
        <v>266.8</v>
      </c>
      <c r="BS32">
        <v>1</v>
      </c>
      <c r="BT32" s="138">
        <v>44631</v>
      </c>
      <c r="BU32" s="142">
        <v>0.502777777777778</v>
      </c>
      <c r="BV32">
        <v>0.47</v>
      </c>
      <c r="BW32">
        <v>0.46</v>
      </c>
      <c r="BX32" s="115">
        <f t="shared" si="197"/>
        <v>0.978723404255319</v>
      </c>
      <c r="BY32" t="s">
        <v>122</v>
      </c>
      <c r="BZ32" s="60" t="s">
        <v>139</v>
      </c>
      <c r="CA32" t="s">
        <v>83</v>
      </c>
      <c r="CB32" s="142">
        <v>0.525</v>
      </c>
      <c r="CC32">
        <v>0.56</v>
      </c>
      <c r="CD32">
        <v>0.49</v>
      </c>
      <c r="CE32" s="115">
        <f t="shared" si="198"/>
        <v>0.875</v>
      </c>
      <c r="CF32" t="s">
        <v>82</v>
      </c>
      <c r="CG32" s="145" t="s">
        <v>83</v>
      </c>
      <c r="CJ32" s="92">
        <f t="shared" si="40"/>
        <v>44593.9294444444</v>
      </c>
      <c r="CK32" s="106">
        <f t="shared" si="41"/>
        <v>1069</v>
      </c>
      <c r="CL32" s="146">
        <v>44593.9294444444</v>
      </c>
      <c r="CM32" s="106"/>
      <c r="CN32" s="106"/>
      <c r="CO32" s="106"/>
      <c r="CP32" s="106"/>
      <c r="CQ32" s="106"/>
      <c r="CR32" s="106"/>
      <c r="CS32" s="106"/>
      <c r="CT32" s="92">
        <v>44652</v>
      </c>
      <c r="CU32" s="149">
        <v>1652</v>
      </c>
      <c r="CV32" s="93">
        <f t="shared" si="12"/>
        <v>58.0705555555978</v>
      </c>
      <c r="CW32" s="63" t="s">
        <v>65</v>
      </c>
      <c r="CX32" s="106">
        <f t="shared" si="42"/>
        <v>583</v>
      </c>
      <c r="CY32" s="93">
        <f t="shared" si="199"/>
        <v>10.0395113224261</v>
      </c>
      <c r="CZ32" s="115">
        <f t="shared" si="244"/>
        <v>0.669300754828409</v>
      </c>
      <c r="DA32" s="115">
        <f t="shared" si="245"/>
        <v>0.401580452897045</v>
      </c>
      <c r="DB32" s="69">
        <f t="shared" si="246"/>
        <v>169.07</v>
      </c>
      <c r="DE32" s="92">
        <f t="shared" si="43"/>
        <v>44652</v>
      </c>
      <c r="DF32" s="106">
        <f t="shared" si="44"/>
        <v>1652</v>
      </c>
      <c r="DG32" s="106"/>
      <c r="DH32" s="106"/>
      <c r="DI32" s="106"/>
      <c r="DJ32" s="106"/>
      <c r="DK32" s="92">
        <v>44713</v>
      </c>
      <c r="DL32" s="149">
        <v>2384</v>
      </c>
      <c r="DM32" s="93">
        <f t="shared" si="14"/>
        <v>61</v>
      </c>
      <c r="DN32" s="63" t="s">
        <v>65</v>
      </c>
      <c r="DO32" s="106">
        <f t="shared" si="15"/>
        <v>732</v>
      </c>
      <c r="DP32" s="93">
        <f t="shared" si="203"/>
        <v>12</v>
      </c>
      <c r="DQ32" s="115">
        <f t="shared" si="247"/>
        <v>0.8</v>
      </c>
      <c r="DR32" s="115">
        <f t="shared" si="248"/>
        <v>0.48</v>
      </c>
      <c r="DS32" s="69">
        <f t="shared" si="249"/>
        <v>212.28</v>
      </c>
      <c r="DV32" s="92">
        <f t="shared" si="45"/>
        <v>44713</v>
      </c>
      <c r="DW32" s="106">
        <f t="shared" si="46"/>
        <v>2384</v>
      </c>
      <c r="DX32" s="106"/>
      <c r="DY32" s="106"/>
      <c r="DZ32" s="106"/>
      <c r="EA32" s="106"/>
      <c r="EB32" s="92">
        <v>44774</v>
      </c>
      <c r="EC32" s="149">
        <v>3140</v>
      </c>
      <c r="ED32" s="93">
        <f t="shared" si="17"/>
        <v>61</v>
      </c>
      <c r="EE32" s="63" t="s">
        <v>65</v>
      </c>
      <c r="EF32" s="106">
        <f t="shared" si="18"/>
        <v>756</v>
      </c>
      <c r="EG32" s="93">
        <f t="shared" si="207"/>
        <v>12.3934426229508</v>
      </c>
      <c r="EH32" s="115">
        <f t="shared" si="250"/>
        <v>0.826229508196721</v>
      </c>
      <c r="EI32" s="115">
        <f t="shared" si="251"/>
        <v>0.495737704918033</v>
      </c>
      <c r="EJ32" s="69">
        <f t="shared" si="252"/>
        <v>219.24</v>
      </c>
      <c r="EM32" s="92">
        <f t="shared" si="50"/>
        <v>44774</v>
      </c>
      <c r="EN32" s="106">
        <f t="shared" si="51"/>
        <v>3140</v>
      </c>
      <c r="EO32" s="106"/>
      <c r="EP32" s="106"/>
      <c r="EQ32" s="106"/>
      <c r="ER32" s="106"/>
      <c r="ES32" s="92">
        <v>44835</v>
      </c>
      <c r="ET32" s="149">
        <v>4229</v>
      </c>
      <c r="EU32" s="93">
        <f t="shared" si="20"/>
        <v>61</v>
      </c>
      <c r="EV32" s="63" t="s">
        <v>65</v>
      </c>
      <c r="EW32" s="106">
        <f t="shared" si="146"/>
        <v>1089</v>
      </c>
      <c r="EX32" s="93">
        <f t="shared" si="211"/>
        <v>17.8524590163934</v>
      </c>
      <c r="EY32" s="115">
        <f t="shared" si="253"/>
        <v>1.19016393442623</v>
      </c>
      <c r="EZ32" s="115">
        <f t="shared" si="254"/>
        <v>0.714098360655738</v>
      </c>
      <c r="FA32" s="69">
        <f t="shared" si="255"/>
        <v>315.81</v>
      </c>
      <c r="FD32" s="92">
        <f t="shared" si="55"/>
        <v>44835</v>
      </c>
      <c r="FE32" s="106">
        <f t="shared" si="56"/>
        <v>4229</v>
      </c>
      <c r="FF32" s="106"/>
      <c r="FG32" s="106"/>
      <c r="FH32" s="106"/>
      <c r="FI32" s="106"/>
      <c r="FJ32" s="92">
        <v>44896</v>
      </c>
      <c r="FK32" s="149">
        <v>4882</v>
      </c>
      <c r="FL32" s="93">
        <f t="shared" si="26"/>
        <v>61</v>
      </c>
      <c r="FM32" s="63" t="s">
        <v>65</v>
      </c>
      <c r="FN32" s="106">
        <f t="shared" si="150"/>
        <v>653</v>
      </c>
      <c r="FO32" s="93">
        <f t="shared" si="215"/>
        <v>10.7049180327869</v>
      </c>
      <c r="FP32" s="115">
        <f t="shared" si="256"/>
        <v>0.713661202185792</v>
      </c>
      <c r="FQ32" s="115">
        <f t="shared" si="257"/>
        <v>0.428196721311475</v>
      </c>
      <c r="FR32" s="69">
        <f t="shared" si="258"/>
        <v>189.37</v>
      </c>
      <c r="FU32" s="92">
        <f t="shared" si="61"/>
        <v>44896</v>
      </c>
      <c r="FV32" s="106">
        <f t="shared" si="62"/>
        <v>4882</v>
      </c>
      <c r="FW32" s="106"/>
      <c r="FX32" s="106"/>
      <c r="FY32" s="106"/>
      <c r="FZ32" s="106"/>
      <c r="GA32" s="92">
        <v>44958</v>
      </c>
      <c r="GB32" s="106">
        <v>6142</v>
      </c>
      <c r="GC32" s="93">
        <f t="shared" si="30"/>
        <v>62</v>
      </c>
      <c r="GD32" s="63" t="s">
        <v>65</v>
      </c>
      <c r="GE32" s="106">
        <f t="shared" si="195"/>
        <v>1260</v>
      </c>
      <c r="GF32" s="93">
        <f t="shared" si="219"/>
        <v>20.3225806451613</v>
      </c>
      <c r="GG32" s="115">
        <f t="shared" si="259"/>
        <v>1.35483870967742</v>
      </c>
      <c r="GH32" s="115">
        <f t="shared" si="260"/>
        <v>0.812903225806452</v>
      </c>
      <c r="GI32" s="69">
        <f t="shared" si="261"/>
        <v>365.4</v>
      </c>
      <c r="GL32" s="92">
        <f t="shared" si="66"/>
        <v>44958</v>
      </c>
      <c r="GM32" s="106">
        <f t="shared" si="67"/>
        <v>6142</v>
      </c>
      <c r="GN32" s="106"/>
      <c r="GO32" s="106"/>
      <c r="GP32" s="106"/>
      <c r="GQ32" s="106"/>
      <c r="GR32" s="92">
        <v>45017</v>
      </c>
      <c r="GS32" s="106">
        <v>6852</v>
      </c>
      <c r="GT32" s="93">
        <f t="shared" si="262"/>
        <v>59</v>
      </c>
      <c r="GU32" s="63" t="s">
        <v>65</v>
      </c>
      <c r="GV32" s="106">
        <f t="shared" si="263"/>
        <v>710</v>
      </c>
      <c r="GW32" s="93">
        <f t="shared" si="223"/>
        <v>12.0338983050847</v>
      </c>
      <c r="GX32" s="115">
        <f t="shared" si="264"/>
        <v>0.80225988700565</v>
      </c>
      <c r="GY32" s="115">
        <f t="shared" si="265"/>
        <v>0.48135593220339</v>
      </c>
      <c r="GZ32" s="69">
        <f t="shared" si="266"/>
        <v>205.9</v>
      </c>
      <c r="HC32" s="92">
        <f t="shared" si="71"/>
        <v>45017</v>
      </c>
      <c r="HD32" s="106">
        <f t="shared" si="72"/>
        <v>6852</v>
      </c>
      <c r="HE32" s="92">
        <v>45078</v>
      </c>
      <c r="HF32" s="106">
        <v>7435</v>
      </c>
      <c r="HG32" s="93">
        <v>59</v>
      </c>
      <c r="HH32" s="63" t="s">
        <v>65</v>
      </c>
      <c r="HI32" s="106">
        <f t="shared" si="73"/>
        <v>583</v>
      </c>
      <c r="HJ32" s="93">
        <f t="shared" si="227"/>
        <v>9.88135593220339</v>
      </c>
      <c r="HK32" s="115">
        <f t="shared" si="267"/>
        <v>0.658757062146893</v>
      </c>
      <c r="HL32" s="115">
        <f t="shared" si="268"/>
        <v>0.395254237288136</v>
      </c>
      <c r="HM32" s="69">
        <f t="shared" si="269"/>
        <v>169.07</v>
      </c>
      <c r="HP32" s="92">
        <f t="shared" si="77"/>
        <v>45078</v>
      </c>
      <c r="HQ32" s="106">
        <f t="shared" si="78"/>
        <v>7435</v>
      </c>
      <c r="HR32" s="92">
        <v>45139</v>
      </c>
      <c r="HS32" s="106">
        <v>8540</v>
      </c>
      <c r="HT32" s="93">
        <f t="shared" si="79"/>
        <v>61</v>
      </c>
      <c r="HU32" s="63" t="s">
        <v>65</v>
      </c>
      <c r="HV32" s="106">
        <f t="shared" si="80"/>
        <v>1105</v>
      </c>
      <c r="HW32" s="93">
        <f t="shared" si="81"/>
        <v>18.1147540983607</v>
      </c>
      <c r="HX32" s="115">
        <f t="shared" si="270"/>
        <v>1.20765027322404</v>
      </c>
      <c r="HY32" s="115">
        <f t="shared" si="271"/>
        <v>0.724590163934426</v>
      </c>
      <c r="HZ32" s="69">
        <f t="shared" si="173"/>
        <v>309.520545454545</v>
      </c>
      <c r="IC32" s="92">
        <f t="shared" si="85"/>
        <v>45139</v>
      </c>
      <c r="ID32" s="106">
        <f t="shared" si="86"/>
        <v>8540</v>
      </c>
      <c r="IE32" s="92">
        <v>45200</v>
      </c>
      <c r="IF32" s="106">
        <v>9437</v>
      </c>
      <c r="IG32" s="93">
        <f t="shared" si="87"/>
        <v>61</v>
      </c>
      <c r="IH32" s="63" t="s">
        <v>65</v>
      </c>
      <c r="II32" s="106">
        <f t="shared" si="88"/>
        <v>897</v>
      </c>
      <c r="IJ32" s="93">
        <f t="shared" si="38"/>
        <v>14.7049180327869</v>
      </c>
      <c r="IK32" s="115">
        <f t="shared" si="272"/>
        <v>0.980327868852459</v>
      </c>
      <c r="IL32" s="115">
        <f t="shared" si="273"/>
        <v>0.588196721311475</v>
      </c>
      <c r="IM32" s="69">
        <f t="shared" si="175"/>
        <v>251.257854545455</v>
      </c>
      <c r="IP32" s="92">
        <f t="shared" si="176"/>
        <v>45200</v>
      </c>
      <c r="IQ32" s="164">
        <f t="shared" si="177"/>
        <v>9437</v>
      </c>
      <c r="IR32" s="92">
        <v>45261</v>
      </c>
      <c r="IS32" s="106">
        <v>10104</v>
      </c>
      <c r="IT32" s="93">
        <v>61</v>
      </c>
      <c r="IU32" s="63" t="s">
        <v>65</v>
      </c>
      <c r="IV32" s="106">
        <f t="shared" si="94"/>
        <v>667</v>
      </c>
      <c r="IW32" s="93">
        <f t="shared" si="178"/>
        <v>10.9344262295082</v>
      </c>
      <c r="IX32" s="115">
        <f t="shared" si="179"/>
        <v>0.72896174863388</v>
      </c>
      <c r="IY32" s="115">
        <f t="shared" si="165"/>
        <v>0.437377049180328</v>
      </c>
      <c r="IZ32" s="69">
        <f t="shared" si="166"/>
        <v>186.832763636364</v>
      </c>
      <c r="JC32" s="92">
        <f t="shared" si="187"/>
        <v>45261</v>
      </c>
      <c r="JD32" s="106">
        <f t="shared" si="188"/>
        <v>10104</v>
      </c>
      <c r="JE32" s="92">
        <v>45323</v>
      </c>
      <c r="JF32" s="106">
        <v>11150</v>
      </c>
      <c r="JG32" s="93">
        <f t="shared" si="100"/>
        <v>62</v>
      </c>
      <c r="JH32" s="63" t="s">
        <v>65</v>
      </c>
      <c r="JI32" s="106">
        <f t="shared" si="180"/>
        <v>1046</v>
      </c>
      <c r="JJ32" s="93">
        <f t="shared" si="181"/>
        <v>16.8709677419355</v>
      </c>
      <c r="JK32" s="115">
        <f t="shared" si="182"/>
        <v>1.1247311827957</v>
      </c>
      <c r="JL32" s="115">
        <f t="shared" si="167"/>
        <v>0.674838709677419</v>
      </c>
      <c r="JM32" s="69">
        <f t="shared" si="168"/>
        <v>292.994109090909</v>
      </c>
      <c r="JP32" s="92">
        <f t="shared" si="126"/>
        <v>45323</v>
      </c>
      <c r="JQ32" s="106">
        <f t="shared" si="127"/>
        <v>11150</v>
      </c>
      <c r="JR32" s="92">
        <v>45383</v>
      </c>
      <c r="JS32" s="106">
        <v>12446</v>
      </c>
      <c r="JT32" s="93">
        <f t="shared" si="108"/>
        <v>60</v>
      </c>
      <c r="JU32" s="63" t="s">
        <v>65</v>
      </c>
      <c r="JV32" s="106">
        <f t="shared" si="109"/>
        <v>1296</v>
      </c>
      <c r="JW32" s="93">
        <f t="shared" si="183"/>
        <v>21.6</v>
      </c>
      <c r="JX32" s="115">
        <f t="shared" si="184"/>
        <v>1.44</v>
      </c>
      <c r="JY32" s="115">
        <f t="shared" si="169"/>
        <v>0.864</v>
      </c>
      <c r="JZ32" s="69">
        <f t="shared" si="170"/>
        <v>363.021381818182</v>
      </c>
    </row>
    <row r="33" ht="28.8" spans="1:286">
      <c r="A33" t="str">
        <f>'SATEC Meter Schedule Template'!C33</f>
        <v>RMT-APL-01-MDB3-APR22-01-50002668-DL1</v>
      </c>
      <c r="B33" t="str">
        <f>'SATEC Meter Schedule Template'!D33</f>
        <v>MTR-APL-01-MDB3-APR22-01</v>
      </c>
      <c r="C33" t="str">
        <f>'SATEC Meter Schedule Template'!P33</f>
        <v>MDB3</v>
      </c>
      <c r="D33" t="str">
        <f>'SATEC Meter Schedule Template'!Q33</f>
        <v>APR22</v>
      </c>
      <c r="E33" t="str">
        <f>'SATEC Meter Schedule Template'!R33</f>
        <v>01</v>
      </c>
      <c r="F33">
        <f>'SATEC Meter Schedule Template'!S33</f>
        <v>50002668</v>
      </c>
      <c r="G33" t="str">
        <f>'SATEC Meter Schedule Template'!V33</f>
        <v>DL1</v>
      </c>
      <c r="H33" s="61" t="s">
        <v>140</v>
      </c>
      <c r="I33" s="63">
        <v>50002668</v>
      </c>
      <c r="J33" s="18" t="s">
        <v>141</v>
      </c>
      <c r="K33" s="92">
        <v>44410.6041670602</v>
      </c>
      <c r="L33" s="93">
        <v>0.298</v>
      </c>
      <c r="M33" s="92">
        <v>44517.375000162</v>
      </c>
      <c r="N33" s="94">
        <v>1340.43840061669</v>
      </c>
      <c r="O33" s="95">
        <f t="shared" si="235"/>
        <v>106.7708331018</v>
      </c>
      <c r="P33" s="95">
        <f t="shared" si="235"/>
        <v>1340.14040061669</v>
      </c>
      <c r="Q33" s="95">
        <f t="shared" si="236"/>
        <v>12.5515589012866</v>
      </c>
      <c r="R33" s="92">
        <f t="shared" si="237"/>
        <v>44410.6041670602</v>
      </c>
      <c r="S33" s="106">
        <f t="shared" si="237"/>
        <v>0.298</v>
      </c>
      <c r="T33" s="92">
        <v>44470</v>
      </c>
      <c r="U33" s="93">
        <v>663.425150616671</v>
      </c>
      <c r="V33" s="93">
        <f t="shared" si="0"/>
        <v>59.395832939801</v>
      </c>
      <c r="W33" s="63" t="s">
        <v>142</v>
      </c>
      <c r="X33" s="106">
        <f t="shared" si="1"/>
        <v>663.127150616671</v>
      </c>
      <c r="Y33" s="93">
        <f t="shared" si="2"/>
        <v>11.1645399650976</v>
      </c>
      <c r="Z33" s="115">
        <f t="shared" si="128"/>
        <v>0.744302664339842</v>
      </c>
      <c r="AA33" s="115">
        <f t="shared" si="129"/>
        <v>0.446581598603905</v>
      </c>
      <c r="AB33" s="69">
        <f t="shared" si="130"/>
        <v>192.306873678835</v>
      </c>
      <c r="AC33" s="93"/>
      <c r="AD33" s="92">
        <f t="shared" si="114"/>
        <v>44470</v>
      </c>
      <c r="AE33" s="106">
        <f t="shared" si="119"/>
        <v>663.425150616671</v>
      </c>
      <c r="AF33" s="92">
        <v>44531.0000000231</v>
      </c>
      <c r="AG33" s="120">
        <f t="shared" si="238"/>
        <v>1535.43840061669</v>
      </c>
      <c r="AH33" s="93">
        <f t="shared" si="4"/>
        <v>61.0000000231012</v>
      </c>
      <c r="AI33" s="63" t="s">
        <v>121</v>
      </c>
      <c r="AJ33" s="106">
        <f t="shared" si="5"/>
        <v>872.013250000019</v>
      </c>
      <c r="AK33" s="93">
        <f t="shared" si="6"/>
        <v>14.2952991749144</v>
      </c>
      <c r="AL33" s="115">
        <f t="shared" si="131"/>
        <v>0.953019944994296</v>
      </c>
      <c r="AM33" s="115">
        <f t="shared" si="132"/>
        <v>0.571811966996578</v>
      </c>
      <c r="AN33" s="69">
        <f t="shared" si="133"/>
        <v>252.883842500005</v>
      </c>
      <c r="AO33" s="123">
        <v>195</v>
      </c>
      <c r="AQ33" s="92"/>
      <c r="AZ33" s="129">
        <f t="shared" si="239"/>
        <v>27.8571428571429</v>
      </c>
      <c r="BA33" s="84">
        <f t="shared" si="240"/>
        <v>3.97959183673469</v>
      </c>
      <c r="BC33" s="92">
        <f t="shared" si="186"/>
        <v>44531.0000000231</v>
      </c>
      <c r="BD33" s="128">
        <f t="shared" si="241"/>
        <v>195</v>
      </c>
      <c r="BE33" s="92">
        <v>44593.9302777778</v>
      </c>
      <c r="BF33" s="95">
        <v>2493</v>
      </c>
      <c r="BG33" s="93">
        <f t="shared" si="9"/>
        <v>62.9302777546982</v>
      </c>
      <c r="BH33" s="63" t="s">
        <v>121</v>
      </c>
      <c r="BI33" s="106">
        <f t="shared" si="10"/>
        <v>2298</v>
      </c>
      <c r="BJ33" s="93">
        <f t="shared" si="11"/>
        <v>36.516603485489</v>
      </c>
      <c r="BK33" s="115">
        <f t="shared" si="134"/>
        <v>2.43444023236593</v>
      </c>
      <c r="BL33" s="115">
        <f t="shared" si="135"/>
        <v>1.46066413941956</v>
      </c>
      <c r="BM33" s="69">
        <f t="shared" si="136"/>
        <v>666.42</v>
      </c>
      <c r="BS33">
        <v>1</v>
      </c>
      <c r="BT33" s="138">
        <v>44631</v>
      </c>
      <c r="BU33" s="143">
        <v>0.504166666666667</v>
      </c>
      <c r="BV33" s="49">
        <v>0.63</v>
      </c>
      <c r="BW33" s="49">
        <v>9.04</v>
      </c>
      <c r="BX33" s="139">
        <f t="shared" si="197"/>
        <v>14.3492063492063</v>
      </c>
      <c r="BY33" s="49" t="s">
        <v>122</v>
      </c>
      <c r="BZ33" s="144" t="s">
        <v>143</v>
      </c>
      <c r="CA33" s="49" t="s">
        <v>124</v>
      </c>
      <c r="CB33" s="142">
        <v>0.526388888888889</v>
      </c>
      <c r="CC33">
        <v>1.17</v>
      </c>
      <c r="CD33">
        <v>1.19</v>
      </c>
      <c r="CE33" s="115">
        <f t="shared" si="198"/>
        <v>1.01709401709402</v>
      </c>
      <c r="CF33" t="s">
        <v>82</v>
      </c>
      <c r="CG33" s="145" t="s">
        <v>83</v>
      </c>
      <c r="CJ33" s="92">
        <f t="shared" si="40"/>
        <v>44593.9302777778</v>
      </c>
      <c r="CK33" s="106">
        <f t="shared" si="41"/>
        <v>2493</v>
      </c>
      <c r="CL33" s="146">
        <v>44631.5034722222</v>
      </c>
      <c r="CM33" s="106">
        <v>3241</v>
      </c>
      <c r="CN33" s="106">
        <f>CM33-CK33</f>
        <v>748</v>
      </c>
      <c r="CO33" s="106">
        <v>1062</v>
      </c>
      <c r="CP33" s="92"/>
      <c r="CQ33" s="106"/>
      <c r="CR33" s="106"/>
      <c r="CS33" s="106"/>
      <c r="CT33" s="92">
        <v>44652</v>
      </c>
      <c r="CU33" s="149">
        <v>1428</v>
      </c>
      <c r="CV33" s="93">
        <f>CU33-CO33</f>
        <v>366</v>
      </c>
      <c r="CW33" s="63" t="s">
        <v>121</v>
      </c>
      <c r="CX33" s="106">
        <f>(CU33-CO33)+CN33</f>
        <v>1114</v>
      </c>
      <c r="CY33" s="93">
        <f t="shared" si="199"/>
        <v>3.04371584699454</v>
      </c>
      <c r="CZ33" s="115">
        <f t="shared" si="244"/>
        <v>0.202914389799636</v>
      </c>
      <c r="DA33" s="115">
        <f t="shared" si="245"/>
        <v>0.121748633879781</v>
      </c>
      <c r="DB33" s="69">
        <f t="shared" si="246"/>
        <v>323.06</v>
      </c>
      <c r="DE33" s="92">
        <f t="shared" si="43"/>
        <v>44652</v>
      </c>
      <c r="DF33" s="106">
        <f t="shared" si="44"/>
        <v>1428</v>
      </c>
      <c r="DG33" s="92"/>
      <c r="DH33" s="106"/>
      <c r="DI33" s="106"/>
      <c r="DJ33" s="106"/>
      <c r="DK33" s="92">
        <v>44713</v>
      </c>
      <c r="DL33" s="149">
        <v>2198</v>
      </c>
      <c r="DM33" s="93">
        <f t="shared" si="14"/>
        <v>61</v>
      </c>
      <c r="DN33" s="63" t="s">
        <v>65</v>
      </c>
      <c r="DO33" s="106">
        <f t="shared" si="15"/>
        <v>770</v>
      </c>
      <c r="DP33" s="93">
        <f t="shared" si="203"/>
        <v>12.6229508196721</v>
      </c>
      <c r="DQ33" s="115">
        <f t="shared" si="247"/>
        <v>0.841530054644809</v>
      </c>
      <c r="DR33" s="115">
        <f t="shared" si="248"/>
        <v>0.504918032786885</v>
      </c>
      <c r="DS33" s="69">
        <f t="shared" si="249"/>
        <v>223.3</v>
      </c>
      <c r="DV33" s="92">
        <f t="shared" si="45"/>
        <v>44713</v>
      </c>
      <c r="DW33" s="106">
        <f t="shared" si="46"/>
        <v>2198</v>
      </c>
      <c r="DX33" s="92"/>
      <c r="DY33" s="106"/>
      <c r="DZ33" s="106"/>
      <c r="EA33" s="106"/>
      <c r="EB33" s="92">
        <v>44774</v>
      </c>
      <c r="EC33" s="149">
        <v>3401</v>
      </c>
      <c r="ED33" s="93">
        <f t="shared" si="17"/>
        <v>61</v>
      </c>
      <c r="EE33" s="63" t="s">
        <v>65</v>
      </c>
      <c r="EF33" s="106">
        <f t="shared" si="18"/>
        <v>1203</v>
      </c>
      <c r="EG33" s="93">
        <f t="shared" si="207"/>
        <v>19.7213114754098</v>
      </c>
      <c r="EH33" s="115">
        <f t="shared" si="250"/>
        <v>1.31475409836066</v>
      </c>
      <c r="EI33" s="115">
        <f t="shared" si="251"/>
        <v>0.788852459016394</v>
      </c>
      <c r="EJ33" s="69">
        <f t="shared" si="252"/>
        <v>348.87</v>
      </c>
      <c r="EM33" s="92">
        <f t="shared" si="50"/>
        <v>44774</v>
      </c>
      <c r="EN33" s="106">
        <f t="shared" si="51"/>
        <v>3401</v>
      </c>
      <c r="EO33" s="92"/>
      <c r="EP33" s="106"/>
      <c r="EQ33" s="106"/>
      <c r="ER33" s="106"/>
      <c r="ES33" s="92">
        <v>44835</v>
      </c>
      <c r="ET33" s="149">
        <v>4593</v>
      </c>
      <c r="EU33" s="93">
        <f t="shared" si="20"/>
        <v>61</v>
      </c>
      <c r="EV33" s="63" t="s">
        <v>65</v>
      </c>
      <c r="EW33" s="106">
        <f t="shared" si="146"/>
        <v>1192</v>
      </c>
      <c r="EX33" s="93">
        <f t="shared" si="211"/>
        <v>19.5409836065574</v>
      </c>
      <c r="EY33" s="115">
        <f t="shared" si="253"/>
        <v>1.30273224043716</v>
      </c>
      <c r="EZ33" s="115">
        <f t="shared" si="254"/>
        <v>0.781639344262295</v>
      </c>
      <c r="FA33" s="69">
        <f t="shared" si="255"/>
        <v>345.68</v>
      </c>
      <c r="FD33" s="92">
        <f t="shared" si="55"/>
        <v>44835</v>
      </c>
      <c r="FE33" s="106">
        <f t="shared" si="56"/>
        <v>4593</v>
      </c>
      <c r="FF33" s="92"/>
      <c r="FG33" s="106"/>
      <c r="FH33" s="106"/>
      <c r="FI33" s="106"/>
      <c r="FJ33" s="92">
        <v>44896</v>
      </c>
      <c r="FK33" s="149">
        <v>5777</v>
      </c>
      <c r="FL33" s="93">
        <f t="shared" si="26"/>
        <v>61</v>
      </c>
      <c r="FM33" s="63" t="s">
        <v>65</v>
      </c>
      <c r="FN33" s="106">
        <f t="shared" si="150"/>
        <v>1184</v>
      </c>
      <c r="FO33" s="93">
        <f t="shared" si="215"/>
        <v>19.4098360655738</v>
      </c>
      <c r="FP33" s="115">
        <f t="shared" si="256"/>
        <v>1.29398907103825</v>
      </c>
      <c r="FQ33" s="115">
        <f t="shared" si="257"/>
        <v>0.776393442622951</v>
      </c>
      <c r="FR33" s="69">
        <f t="shared" si="258"/>
        <v>343.36</v>
      </c>
      <c r="FU33" s="92">
        <f t="shared" si="61"/>
        <v>44896</v>
      </c>
      <c r="FV33" s="106">
        <f t="shared" si="62"/>
        <v>5777</v>
      </c>
      <c r="FW33" s="92"/>
      <c r="FX33" s="106"/>
      <c r="FY33" s="106"/>
      <c r="FZ33" s="106"/>
      <c r="GA33" s="92">
        <v>44958</v>
      </c>
      <c r="GB33" s="106">
        <v>7619</v>
      </c>
      <c r="GC33" s="93">
        <f t="shared" si="30"/>
        <v>62</v>
      </c>
      <c r="GD33" s="63" t="s">
        <v>65</v>
      </c>
      <c r="GE33" s="106">
        <f t="shared" si="195"/>
        <v>1842</v>
      </c>
      <c r="GF33" s="93">
        <f t="shared" si="219"/>
        <v>29.7096774193548</v>
      </c>
      <c r="GG33" s="115">
        <f t="shared" si="259"/>
        <v>1.98064516129032</v>
      </c>
      <c r="GH33" s="115">
        <f t="shared" si="260"/>
        <v>1.18838709677419</v>
      </c>
      <c r="GI33" s="69">
        <f t="shared" si="261"/>
        <v>534.18</v>
      </c>
      <c r="GL33" s="92">
        <f t="shared" si="66"/>
        <v>44958</v>
      </c>
      <c r="GM33" s="106">
        <f t="shared" si="67"/>
        <v>7619</v>
      </c>
      <c r="GN33" s="92"/>
      <c r="GO33" s="106"/>
      <c r="GP33" s="106"/>
      <c r="GQ33" s="106"/>
      <c r="GR33" s="92">
        <v>45017</v>
      </c>
      <c r="GS33" s="106">
        <v>8641</v>
      </c>
      <c r="GT33" s="93">
        <f t="shared" si="262"/>
        <v>59</v>
      </c>
      <c r="GU33" s="63" t="s">
        <v>65</v>
      </c>
      <c r="GV33" s="106">
        <f t="shared" si="263"/>
        <v>1022</v>
      </c>
      <c r="GW33" s="93">
        <f t="shared" si="223"/>
        <v>17.3220338983051</v>
      </c>
      <c r="GX33" s="115">
        <f t="shared" si="264"/>
        <v>1.15480225988701</v>
      </c>
      <c r="GY33" s="115">
        <f t="shared" si="265"/>
        <v>0.692881355932203</v>
      </c>
      <c r="GZ33" s="69">
        <f t="shared" si="266"/>
        <v>296.38</v>
      </c>
      <c r="HC33" s="92">
        <f t="shared" si="71"/>
        <v>45017</v>
      </c>
      <c r="HD33" s="106">
        <f t="shared" si="72"/>
        <v>8641</v>
      </c>
      <c r="HE33" s="92">
        <v>45078</v>
      </c>
      <c r="HF33" s="106">
        <v>9574</v>
      </c>
      <c r="HG33" s="93">
        <v>59</v>
      </c>
      <c r="HH33" s="63" t="s">
        <v>65</v>
      </c>
      <c r="HI33" s="106">
        <f t="shared" si="73"/>
        <v>933</v>
      </c>
      <c r="HJ33" s="93">
        <f t="shared" si="227"/>
        <v>15.8135593220339</v>
      </c>
      <c r="HK33" s="115">
        <f t="shared" si="267"/>
        <v>1.05423728813559</v>
      </c>
      <c r="HL33" s="115">
        <f t="shared" si="268"/>
        <v>0.632542372881356</v>
      </c>
      <c r="HM33" s="69">
        <f t="shared" si="269"/>
        <v>270.57</v>
      </c>
      <c r="HP33" s="92">
        <f t="shared" si="77"/>
        <v>45078</v>
      </c>
      <c r="HQ33" s="106">
        <f t="shared" si="78"/>
        <v>9574</v>
      </c>
      <c r="HR33" s="92">
        <v>45139</v>
      </c>
      <c r="HS33" s="106">
        <v>10629</v>
      </c>
      <c r="HT33" s="93">
        <f t="shared" si="79"/>
        <v>61</v>
      </c>
      <c r="HU33" s="63" t="s">
        <v>65</v>
      </c>
      <c r="HV33" s="106">
        <f t="shared" si="80"/>
        <v>1055</v>
      </c>
      <c r="HW33" s="93">
        <f t="shared" si="81"/>
        <v>17.2950819672131</v>
      </c>
      <c r="HX33" s="115">
        <f t="shared" si="270"/>
        <v>1.15300546448087</v>
      </c>
      <c r="HY33" s="115">
        <f t="shared" si="271"/>
        <v>0.691803278688525</v>
      </c>
      <c r="HZ33" s="69">
        <f t="shared" si="173"/>
        <v>295.515090909091</v>
      </c>
      <c r="IC33" s="92">
        <f t="shared" si="85"/>
        <v>45139</v>
      </c>
      <c r="ID33" s="106">
        <f t="shared" si="86"/>
        <v>10629</v>
      </c>
      <c r="IE33" s="92">
        <v>45200</v>
      </c>
      <c r="IF33" s="106">
        <v>11315</v>
      </c>
      <c r="IG33" s="93">
        <f t="shared" si="87"/>
        <v>61</v>
      </c>
      <c r="IH33" s="63" t="s">
        <v>65</v>
      </c>
      <c r="II33" s="106">
        <f t="shared" si="88"/>
        <v>686</v>
      </c>
      <c r="IJ33" s="93">
        <f t="shared" si="38"/>
        <v>11.2459016393443</v>
      </c>
      <c r="IK33" s="115">
        <f t="shared" si="272"/>
        <v>0.749726775956284</v>
      </c>
      <c r="IL33" s="115">
        <f t="shared" si="273"/>
        <v>0.449836065573771</v>
      </c>
      <c r="IM33" s="69">
        <f t="shared" si="175"/>
        <v>192.154836363636</v>
      </c>
      <c r="IP33" s="92">
        <f t="shared" si="176"/>
        <v>45200</v>
      </c>
      <c r="IQ33" s="164">
        <f t="shared" si="177"/>
        <v>11315</v>
      </c>
      <c r="IR33" s="92">
        <v>45261</v>
      </c>
      <c r="IS33" s="106">
        <v>12505</v>
      </c>
      <c r="IT33" s="93">
        <v>61</v>
      </c>
      <c r="IU33" s="63" t="s">
        <v>65</v>
      </c>
      <c r="IV33" s="106">
        <f t="shared" si="94"/>
        <v>1190</v>
      </c>
      <c r="IW33" s="93">
        <f t="shared" si="178"/>
        <v>19.5081967213115</v>
      </c>
      <c r="IX33" s="115">
        <f t="shared" si="179"/>
        <v>1.30054644808743</v>
      </c>
      <c r="IY33" s="115">
        <f t="shared" si="165"/>
        <v>0.780327868852459</v>
      </c>
      <c r="IZ33" s="69">
        <f t="shared" si="166"/>
        <v>333.329818181818</v>
      </c>
      <c r="JC33" s="92">
        <f t="shared" si="187"/>
        <v>45261</v>
      </c>
      <c r="JD33" s="106">
        <f t="shared" si="188"/>
        <v>12505</v>
      </c>
      <c r="JE33" s="92">
        <v>45323</v>
      </c>
      <c r="JF33" s="106">
        <v>14768</v>
      </c>
      <c r="JG33" s="93">
        <f t="shared" si="100"/>
        <v>62</v>
      </c>
      <c r="JH33" s="63" t="s">
        <v>65</v>
      </c>
      <c r="JI33" s="106">
        <f t="shared" si="180"/>
        <v>2263</v>
      </c>
      <c r="JJ33" s="93">
        <f t="shared" si="181"/>
        <v>36.5</v>
      </c>
      <c r="JK33" s="115">
        <f t="shared" si="182"/>
        <v>2.43333333333333</v>
      </c>
      <c r="JL33" s="115">
        <f t="shared" si="167"/>
        <v>1.46</v>
      </c>
      <c r="JM33" s="69">
        <f t="shared" si="168"/>
        <v>633.886872727273</v>
      </c>
      <c r="JP33" s="92">
        <f t="shared" si="126"/>
        <v>45323</v>
      </c>
      <c r="JQ33" s="106">
        <f t="shared" si="127"/>
        <v>14768</v>
      </c>
      <c r="JR33" s="92">
        <v>45383</v>
      </c>
      <c r="JS33" s="106">
        <v>16116</v>
      </c>
      <c r="JT33" s="93">
        <f t="shared" si="108"/>
        <v>60</v>
      </c>
      <c r="JU33" s="63" t="s">
        <v>65</v>
      </c>
      <c r="JV33" s="106">
        <f t="shared" si="109"/>
        <v>1348</v>
      </c>
      <c r="JW33" s="93">
        <f t="shared" si="183"/>
        <v>22.4666666666667</v>
      </c>
      <c r="JX33" s="115">
        <f t="shared" si="184"/>
        <v>1.49777777777778</v>
      </c>
      <c r="JY33" s="115">
        <f t="shared" si="169"/>
        <v>0.898666666666667</v>
      </c>
      <c r="JZ33" s="69">
        <f t="shared" si="170"/>
        <v>377.587054545455</v>
      </c>
    </row>
    <row r="34" ht="28.8" spans="1:286">
      <c r="A34" t="str">
        <f>'SATEC Meter Schedule Template'!C34</f>
        <v>RMT-APL-01-MDB3-APR23-01-50002668-DL2</v>
      </c>
      <c r="B34" t="str">
        <f>'SATEC Meter Schedule Template'!D34</f>
        <v>MTR-APL-01-MDB3-APR23-01</v>
      </c>
      <c r="C34" t="str">
        <f>'SATEC Meter Schedule Template'!P34</f>
        <v>MDB3</v>
      </c>
      <c r="D34" t="str">
        <f>'SATEC Meter Schedule Template'!Q34</f>
        <v>APR23</v>
      </c>
      <c r="E34" t="str">
        <f>'SATEC Meter Schedule Template'!R34</f>
        <v>01</v>
      </c>
      <c r="F34">
        <f>'SATEC Meter Schedule Template'!S34</f>
        <v>50002668</v>
      </c>
      <c r="G34" t="str">
        <f>'SATEC Meter Schedule Template'!V34</f>
        <v>DL2</v>
      </c>
      <c r="H34" s="61" t="s">
        <v>144</v>
      </c>
      <c r="I34" s="63">
        <v>50002668</v>
      </c>
      <c r="J34" s="18" t="s">
        <v>145</v>
      </c>
      <c r="K34" s="92">
        <v>44410.6041670602</v>
      </c>
      <c r="L34" s="93">
        <v>0.316916666666667</v>
      </c>
      <c r="M34" s="92">
        <v>44517.375000162</v>
      </c>
      <c r="N34" s="96">
        <v>542.11405643337</v>
      </c>
      <c r="O34" s="95">
        <f t="shared" si="235"/>
        <v>106.7708331018</v>
      </c>
      <c r="P34" s="95">
        <f t="shared" si="235"/>
        <v>541.797139766703</v>
      </c>
      <c r="Q34" s="95">
        <f t="shared" si="236"/>
        <v>5.07439273467248</v>
      </c>
      <c r="R34" s="92">
        <f t="shared" si="237"/>
        <v>44410.6041670602</v>
      </c>
      <c r="S34" s="106">
        <f t="shared" si="237"/>
        <v>0.316916666666667</v>
      </c>
      <c r="T34" s="92">
        <v>44470</v>
      </c>
      <c r="U34" s="93">
        <v>300.051723099989</v>
      </c>
      <c r="V34" s="93">
        <f t="shared" si="0"/>
        <v>59.395832939801</v>
      </c>
      <c r="W34" s="63" t="s">
        <v>142</v>
      </c>
      <c r="X34" s="106">
        <f t="shared" si="1"/>
        <v>299.734806433322</v>
      </c>
      <c r="Y34" s="93">
        <f t="shared" si="2"/>
        <v>5.04639452968207</v>
      </c>
      <c r="Z34" s="115">
        <f t="shared" si="128"/>
        <v>0.336426301978805</v>
      </c>
      <c r="AA34" s="115">
        <f t="shared" si="129"/>
        <v>0.201855781187283</v>
      </c>
      <c r="AB34" s="69">
        <f t="shared" si="130"/>
        <v>86.9230938656635</v>
      </c>
      <c r="AC34" s="93"/>
      <c r="AD34" s="92">
        <f t="shared" si="114"/>
        <v>44470</v>
      </c>
      <c r="AE34" s="106">
        <f t="shared" si="119"/>
        <v>300.051723099989</v>
      </c>
      <c r="AF34" s="92">
        <v>44531.0000000231</v>
      </c>
      <c r="AG34" s="120">
        <f t="shared" si="238"/>
        <v>593.11405643337</v>
      </c>
      <c r="AH34" s="93">
        <f t="shared" si="4"/>
        <v>61.0000000231012</v>
      </c>
      <c r="AI34" s="63" t="s">
        <v>121</v>
      </c>
      <c r="AJ34" s="106">
        <f t="shared" si="5"/>
        <v>293.062333333381</v>
      </c>
      <c r="AK34" s="93">
        <f t="shared" si="6"/>
        <v>4.80430054462944</v>
      </c>
      <c r="AL34" s="115">
        <f t="shared" si="131"/>
        <v>0.320286702975296</v>
      </c>
      <c r="AM34" s="115">
        <f t="shared" si="132"/>
        <v>0.192172021785178</v>
      </c>
      <c r="AN34" s="69">
        <f t="shared" si="133"/>
        <v>84.9880766666805</v>
      </c>
      <c r="AO34" s="123">
        <v>51</v>
      </c>
      <c r="AQ34" s="92"/>
      <c r="AZ34" s="129">
        <f t="shared" si="239"/>
        <v>7.28571428571429</v>
      </c>
      <c r="BA34" s="84">
        <f t="shared" si="240"/>
        <v>1.04081632653061</v>
      </c>
      <c r="BC34" s="92">
        <f t="shared" si="186"/>
        <v>44531.0000000231</v>
      </c>
      <c r="BD34" s="128">
        <f t="shared" si="241"/>
        <v>51</v>
      </c>
      <c r="BE34" s="92">
        <v>44593.9302777778</v>
      </c>
      <c r="BF34" s="95">
        <v>562</v>
      </c>
      <c r="BG34" s="93">
        <f t="shared" si="9"/>
        <v>62.9302777546982</v>
      </c>
      <c r="BH34" s="63" t="s">
        <v>121</v>
      </c>
      <c r="BI34" s="106">
        <f t="shared" si="10"/>
        <v>511</v>
      </c>
      <c r="BJ34" s="93">
        <f t="shared" si="11"/>
        <v>8.12009764189942</v>
      </c>
      <c r="BK34" s="115">
        <f t="shared" si="134"/>
        <v>0.541339842793294</v>
      </c>
      <c r="BL34" s="115">
        <f t="shared" si="135"/>
        <v>0.324803905675977</v>
      </c>
      <c r="BM34" s="69">
        <f t="shared" si="136"/>
        <v>148.19</v>
      </c>
      <c r="BS34">
        <v>1</v>
      </c>
      <c r="BT34" s="138">
        <v>44631</v>
      </c>
      <c r="BU34" s="143">
        <v>0.504166666666667</v>
      </c>
      <c r="BV34" s="49">
        <v>9.07</v>
      </c>
      <c r="BW34" s="49">
        <v>0.63</v>
      </c>
      <c r="BX34" s="139">
        <f t="shared" si="197"/>
        <v>0.0694597574421169</v>
      </c>
      <c r="BY34" s="49" t="s">
        <v>122</v>
      </c>
      <c r="BZ34" s="144" t="s">
        <v>146</v>
      </c>
      <c r="CA34" s="49" t="s">
        <v>124</v>
      </c>
      <c r="CB34" s="142">
        <v>0.526388888888889</v>
      </c>
      <c r="CC34">
        <v>15.57</v>
      </c>
      <c r="CD34">
        <v>15.56</v>
      </c>
      <c r="CE34" s="115">
        <f t="shared" si="198"/>
        <v>0.999357739242132</v>
      </c>
      <c r="CF34" t="s">
        <v>82</v>
      </c>
      <c r="CG34" s="145" t="s">
        <v>83</v>
      </c>
      <c r="CJ34" s="92">
        <f t="shared" si="40"/>
        <v>44593.9302777778</v>
      </c>
      <c r="CK34" s="106">
        <f t="shared" si="41"/>
        <v>562</v>
      </c>
      <c r="CL34" s="146">
        <v>44631.5034722222</v>
      </c>
      <c r="CM34" s="106">
        <v>1062</v>
      </c>
      <c r="CN34" s="106">
        <f>CM34-CK34</f>
        <v>500</v>
      </c>
      <c r="CO34" s="106">
        <v>3241</v>
      </c>
      <c r="CP34" s="92">
        <v>44646</v>
      </c>
      <c r="CQ34" s="63">
        <v>3349</v>
      </c>
      <c r="CR34" s="106">
        <f>CQ34-CO34</f>
        <v>108</v>
      </c>
      <c r="CS34" s="151">
        <f>SUM(CN34,CR34)</f>
        <v>608</v>
      </c>
      <c r="CT34" s="92">
        <v>44652</v>
      </c>
      <c r="CU34" s="149">
        <v>3381</v>
      </c>
      <c r="CV34" s="93">
        <f>CT34-CP34</f>
        <v>6</v>
      </c>
      <c r="CW34" s="63" t="s">
        <v>121</v>
      </c>
      <c r="CX34" s="133">
        <f>CU34-CQ34</f>
        <v>32</v>
      </c>
      <c r="CY34" s="93">
        <f t="shared" si="199"/>
        <v>5.33333333333333</v>
      </c>
      <c r="CZ34" s="115">
        <f t="shared" ref="CZ34:CZ36" si="274">CY34/15</f>
        <v>0.355555555555556</v>
      </c>
      <c r="DA34" s="115">
        <f t="shared" ref="DA34:DA36" si="275">CY34/25</f>
        <v>0.213333333333333</v>
      </c>
      <c r="DB34" s="69">
        <f t="shared" ref="DB34:DB36" si="276">CX34*0.29</f>
        <v>9.28</v>
      </c>
      <c r="DE34" s="92">
        <f t="shared" si="43"/>
        <v>44652</v>
      </c>
      <c r="DF34" s="106">
        <f t="shared" si="44"/>
        <v>3381</v>
      </c>
      <c r="DG34" s="92">
        <v>44701</v>
      </c>
      <c r="DH34">
        <v>3673</v>
      </c>
      <c r="DI34" s="106">
        <f>DH34-DF34</f>
        <v>292</v>
      </c>
      <c r="DJ34" s="151">
        <f>SUM(DI34)</f>
        <v>292</v>
      </c>
      <c r="DK34" s="92">
        <v>44713</v>
      </c>
      <c r="DL34" s="149">
        <v>3707</v>
      </c>
      <c r="DM34" s="93">
        <f>DK34-DG34</f>
        <v>12</v>
      </c>
      <c r="DN34" s="63" t="s">
        <v>65</v>
      </c>
      <c r="DO34" s="106">
        <f>DL34-DH34</f>
        <v>34</v>
      </c>
      <c r="DP34" s="93">
        <f t="shared" si="203"/>
        <v>2.83333333333333</v>
      </c>
      <c r="DQ34" s="115">
        <f t="shared" ref="DQ34:DQ36" si="277">DP34/15</f>
        <v>0.188888888888889</v>
      </c>
      <c r="DR34" s="115">
        <f t="shared" ref="DR34:DR36" si="278">DP34/25</f>
        <v>0.113333333333333</v>
      </c>
      <c r="DS34" s="69">
        <f t="shared" ref="DS34:DS36" si="279">DO34*0.29</f>
        <v>9.86</v>
      </c>
      <c r="DV34" s="92">
        <f t="shared" si="45"/>
        <v>44713</v>
      </c>
      <c r="DW34" s="106">
        <f t="shared" si="46"/>
        <v>3707</v>
      </c>
      <c r="DX34" s="92"/>
      <c r="DZ34" s="106"/>
      <c r="EA34" s="151"/>
      <c r="EB34" s="92">
        <v>44774</v>
      </c>
      <c r="EC34" s="149">
        <v>4348</v>
      </c>
      <c r="ED34" s="93">
        <f t="shared" si="17"/>
        <v>61</v>
      </c>
      <c r="EE34" s="63" t="s">
        <v>65</v>
      </c>
      <c r="EF34" s="106">
        <f t="shared" si="18"/>
        <v>641</v>
      </c>
      <c r="EG34" s="93">
        <f t="shared" si="207"/>
        <v>10.5081967213115</v>
      </c>
      <c r="EH34" s="115">
        <f t="shared" ref="EH34:EH36" si="280">EG34/15</f>
        <v>0.700546448087432</v>
      </c>
      <c r="EI34" s="115">
        <f t="shared" ref="EI34:EI36" si="281">EG34/25</f>
        <v>0.420327868852459</v>
      </c>
      <c r="EJ34" s="69">
        <f t="shared" ref="EJ34:EJ36" si="282">EF34*0.29</f>
        <v>185.89</v>
      </c>
      <c r="EM34" s="92">
        <f t="shared" si="50"/>
        <v>44774</v>
      </c>
      <c r="EN34" s="106">
        <f t="shared" si="51"/>
        <v>4348</v>
      </c>
      <c r="EO34" s="92"/>
      <c r="EQ34" s="106"/>
      <c r="ER34" s="151"/>
      <c r="ES34" s="92">
        <v>44835</v>
      </c>
      <c r="ET34" s="149">
        <v>4652</v>
      </c>
      <c r="EU34" s="93">
        <f t="shared" si="20"/>
        <v>61</v>
      </c>
      <c r="EV34" s="63" t="s">
        <v>65</v>
      </c>
      <c r="EW34" s="106">
        <f t="shared" si="146"/>
        <v>304</v>
      </c>
      <c r="EX34" s="93">
        <f t="shared" si="211"/>
        <v>4.98360655737705</v>
      </c>
      <c r="EY34" s="115">
        <f t="shared" ref="EY34:EY36" si="283">EX34/15</f>
        <v>0.33224043715847</v>
      </c>
      <c r="EZ34" s="115">
        <f t="shared" ref="EZ34:EZ36" si="284">EX34/25</f>
        <v>0.199344262295082</v>
      </c>
      <c r="FA34" s="69">
        <f t="shared" ref="FA34:FA36" si="285">EW34*0.29</f>
        <v>88.16</v>
      </c>
      <c r="FD34" s="92">
        <f t="shared" si="55"/>
        <v>44835</v>
      </c>
      <c r="FE34" s="106">
        <f t="shared" si="56"/>
        <v>4652</v>
      </c>
      <c r="FF34" s="92"/>
      <c r="FH34" s="106"/>
      <c r="FI34" s="151"/>
      <c r="FJ34" s="92">
        <v>44896</v>
      </c>
      <c r="FK34" s="149">
        <v>4945</v>
      </c>
      <c r="FL34" s="93">
        <f t="shared" si="26"/>
        <v>61</v>
      </c>
      <c r="FM34" s="63" t="s">
        <v>65</v>
      </c>
      <c r="FN34" s="106">
        <f t="shared" si="150"/>
        <v>293</v>
      </c>
      <c r="FO34" s="93">
        <f t="shared" si="215"/>
        <v>4.80327868852459</v>
      </c>
      <c r="FP34" s="115">
        <f t="shared" ref="FP34:FP36" si="286">FO34/15</f>
        <v>0.320218579234973</v>
      </c>
      <c r="FQ34" s="115">
        <f t="shared" ref="FQ34:FQ36" si="287">FO34/25</f>
        <v>0.192131147540984</v>
      </c>
      <c r="FR34" s="69">
        <f t="shared" ref="FR34:FR36" si="288">FN34*0.29</f>
        <v>84.97</v>
      </c>
      <c r="FU34" s="92">
        <f t="shared" si="61"/>
        <v>44896</v>
      </c>
      <c r="FV34" s="106">
        <f t="shared" si="62"/>
        <v>4945</v>
      </c>
      <c r="FW34" s="92"/>
      <c r="FY34" s="106"/>
      <c r="FZ34" s="151"/>
      <c r="GA34" s="92">
        <v>44958</v>
      </c>
      <c r="GB34">
        <v>5633</v>
      </c>
      <c r="GC34" s="93">
        <f t="shared" si="30"/>
        <v>62</v>
      </c>
      <c r="GD34" s="63" t="s">
        <v>65</v>
      </c>
      <c r="GE34" s="106">
        <f t="shared" si="195"/>
        <v>688</v>
      </c>
      <c r="GF34" s="93">
        <f t="shared" si="219"/>
        <v>11.0967741935484</v>
      </c>
      <c r="GG34" s="115">
        <f t="shared" ref="GG34:GG36" si="289">GF34/15</f>
        <v>0.739784946236559</v>
      </c>
      <c r="GH34" s="115">
        <f t="shared" ref="GH34:GH36" si="290">GF34/25</f>
        <v>0.443870967741936</v>
      </c>
      <c r="GI34" s="69">
        <f t="shared" ref="GI34:GI36" si="291">GE34*0.29</f>
        <v>199.52</v>
      </c>
      <c r="GL34" s="92">
        <f t="shared" si="66"/>
        <v>44958</v>
      </c>
      <c r="GM34" s="106">
        <f t="shared" si="67"/>
        <v>5633</v>
      </c>
      <c r="GN34" s="92"/>
      <c r="GP34" s="106"/>
      <c r="GQ34" s="151"/>
      <c r="GR34" s="92">
        <v>45017</v>
      </c>
      <c r="GS34">
        <v>6081</v>
      </c>
      <c r="GT34" s="93">
        <f t="shared" si="262"/>
        <v>59</v>
      </c>
      <c r="GU34" s="63" t="s">
        <v>65</v>
      </c>
      <c r="GV34" s="106">
        <f t="shared" si="263"/>
        <v>448</v>
      </c>
      <c r="GW34" s="93">
        <f t="shared" si="223"/>
        <v>7.59322033898305</v>
      </c>
      <c r="GX34" s="115">
        <f t="shared" ref="GX34:GX36" si="292">GW34/15</f>
        <v>0.506214689265537</v>
      </c>
      <c r="GY34" s="115">
        <f t="shared" ref="GY34:GY36" si="293">GW34/25</f>
        <v>0.303728813559322</v>
      </c>
      <c r="GZ34" s="69">
        <f t="shared" ref="GZ34:GZ36" si="294">GV34*0.29</f>
        <v>129.92</v>
      </c>
      <c r="HC34" s="92">
        <f t="shared" si="71"/>
        <v>45017</v>
      </c>
      <c r="HD34" s="106">
        <f t="shared" si="72"/>
        <v>6081</v>
      </c>
      <c r="HE34" s="92">
        <v>45078</v>
      </c>
      <c r="HF34">
        <v>6620</v>
      </c>
      <c r="HG34" s="93">
        <v>59</v>
      </c>
      <c r="HH34" s="63" t="s">
        <v>65</v>
      </c>
      <c r="HI34" s="106">
        <f t="shared" si="73"/>
        <v>539</v>
      </c>
      <c r="HJ34" s="93">
        <f t="shared" si="227"/>
        <v>9.13559322033898</v>
      </c>
      <c r="HK34" s="115">
        <f t="shared" ref="HK34:HK36" si="295">HJ34/15</f>
        <v>0.609039548022599</v>
      </c>
      <c r="HL34" s="115">
        <f t="shared" ref="HL34:HL36" si="296">HJ34/25</f>
        <v>0.365423728813559</v>
      </c>
      <c r="HM34" s="69">
        <f t="shared" ref="HM34:HM36" si="297">HI34*0.29</f>
        <v>156.31</v>
      </c>
      <c r="HP34" s="92">
        <f t="shared" si="77"/>
        <v>45078</v>
      </c>
      <c r="HQ34" s="106">
        <f t="shared" si="78"/>
        <v>6620</v>
      </c>
      <c r="HR34" s="92">
        <v>45139</v>
      </c>
      <c r="HS34">
        <v>7242</v>
      </c>
      <c r="HT34" s="93">
        <f t="shared" si="79"/>
        <v>61</v>
      </c>
      <c r="HU34" s="63" t="s">
        <v>65</v>
      </c>
      <c r="HV34" s="106">
        <f t="shared" si="80"/>
        <v>622</v>
      </c>
      <c r="HW34" s="93">
        <f t="shared" si="81"/>
        <v>10.1967213114754</v>
      </c>
      <c r="HX34" s="115">
        <f t="shared" ref="HX34:HX36" si="298">HW34/15</f>
        <v>0.679781420765027</v>
      </c>
      <c r="HY34" s="115">
        <f t="shared" ref="HY34:HY36" si="299">HW34/25</f>
        <v>0.407868852459016</v>
      </c>
      <c r="HZ34" s="69">
        <f t="shared" si="173"/>
        <v>174.227854545455</v>
      </c>
      <c r="IC34" s="92">
        <f t="shared" si="85"/>
        <v>45139</v>
      </c>
      <c r="ID34" s="106">
        <f t="shared" si="86"/>
        <v>7242</v>
      </c>
      <c r="IE34" s="92">
        <v>45200</v>
      </c>
      <c r="IF34">
        <v>7606</v>
      </c>
      <c r="IG34" s="93">
        <f t="shared" si="87"/>
        <v>61</v>
      </c>
      <c r="IH34" s="63" t="s">
        <v>65</v>
      </c>
      <c r="II34" s="106">
        <f t="shared" si="88"/>
        <v>364</v>
      </c>
      <c r="IJ34" s="93">
        <f t="shared" si="38"/>
        <v>5.9672131147541</v>
      </c>
      <c r="IK34" s="115">
        <f t="shared" ref="IK34:IK36" si="300">IJ34/15</f>
        <v>0.397814207650273</v>
      </c>
      <c r="IL34" s="115">
        <f t="shared" ref="IL34:IL36" si="301">IJ34/25</f>
        <v>0.238688524590164</v>
      </c>
      <c r="IM34" s="69">
        <f t="shared" si="175"/>
        <v>101.959709090909</v>
      </c>
      <c r="IP34" s="92">
        <f t="shared" si="176"/>
        <v>45200</v>
      </c>
      <c r="IQ34" s="164">
        <f t="shared" si="177"/>
        <v>7606</v>
      </c>
      <c r="IR34" s="92">
        <v>45261</v>
      </c>
      <c r="IS34">
        <v>8017</v>
      </c>
      <c r="IT34" s="93">
        <v>61</v>
      </c>
      <c r="IU34" s="63" t="s">
        <v>65</v>
      </c>
      <c r="IV34" s="106">
        <f t="shared" si="94"/>
        <v>411</v>
      </c>
      <c r="IW34" s="93">
        <f t="shared" si="178"/>
        <v>6.73770491803279</v>
      </c>
      <c r="IX34" s="115">
        <f t="shared" si="179"/>
        <v>0.449180327868852</v>
      </c>
      <c r="IY34" s="115">
        <f t="shared" si="165"/>
        <v>0.269508196721311</v>
      </c>
      <c r="IZ34" s="69">
        <f t="shared" si="166"/>
        <v>115.124836363636</v>
      </c>
      <c r="JC34" s="92">
        <f t="shared" si="187"/>
        <v>45261</v>
      </c>
      <c r="JD34" s="106">
        <f t="shared" si="188"/>
        <v>8017</v>
      </c>
      <c r="JE34" s="92">
        <v>45323</v>
      </c>
      <c r="JF34">
        <v>8544</v>
      </c>
      <c r="JG34" s="93">
        <f t="shared" si="100"/>
        <v>62</v>
      </c>
      <c r="JH34" s="63" t="s">
        <v>65</v>
      </c>
      <c r="JI34" s="106">
        <f t="shared" si="180"/>
        <v>527</v>
      </c>
      <c r="JJ34" s="93">
        <f t="shared" si="181"/>
        <v>8.5</v>
      </c>
      <c r="JK34" s="115">
        <f t="shared" si="182"/>
        <v>0.566666666666667</v>
      </c>
      <c r="JL34" s="115">
        <f t="shared" si="167"/>
        <v>0.34</v>
      </c>
      <c r="JM34" s="69">
        <f t="shared" si="168"/>
        <v>147.617490909091</v>
      </c>
      <c r="JP34" s="92">
        <f t="shared" si="126"/>
        <v>45323</v>
      </c>
      <c r="JQ34" s="106">
        <f t="shared" si="127"/>
        <v>8544</v>
      </c>
      <c r="JR34" s="92">
        <v>45383</v>
      </c>
      <c r="JS34">
        <v>8933</v>
      </c>
      <c r="JT34" s="93">
        <f t="shared" si="108"/>
        <v>60</v>
      </c>
      <c r="JU34" s="63" t="s">
        <v>65</v>
      </c>
      <c r="JV34" s="106">
        <f t="shared" si="109"/>
        <v>389</v>
      </c>
      <c r="JW34" s="93">
        <f t="shared" si="183"/>
        <v>6.48333333333333</v>
      </c>
      <c r="JX34" s="115">
        <f t="shared" si="184"/>
        <v>0.432222222222222</v>
      </c>
      <c r="JY34" s="115">
        <f t="shared" si="169"/>
        <v>0.259333333333333</v>
      </c>
      <c r="JZ34" s="69">
        <f t="shared" si="170"/>
        <v>108.962436363636</v>
      </c>
    </row>
    <row r="35" ht="28.8" spans="1:286">
      <c r="A35" t="str">
        <f>'SATEC Meter Schedule Template'!C35</f>
        <v>RMT-APL-01-MDB3-APR24-01-50002668-DL3</v>
      </c>
      <c r="B35" t="str">
        <f>'SATEC Meter Schedule Template'!D35</f>
        <v>MTR-APL-01-MDB3-APR24-01</v>
      </c>
      <c r="C35" t="str">
        <f>'SATEC Meter Schedule Template'!P35</f>
        <v>MDB3</v>
      </c>
      <c r="D35" t="str">
        <f>'SATEC Meter Schedule Template'!Q35</f>
        <v>APR24</v>
      </c>
      <c r="E35" t="str">
        <f>'SATEC Meter Schedule Template'!R35</f>
        <v>01</v>
      </c>
      <c r="F35">
        <f>'SATEC Meter Schedule Template'!S35</f>
        <v>50002668</v>
      </c>
      <c r="G35" t="str">
        <f>'SATEC Meter Schedule Template'!V35</f>
        <v>DL3</v>
      </c>
      <c r="H35" s="61" t="s">
        <v>147</v>
      </c>
      <c r="I35" s="63">
        <v>50002668</v>
      </c>
      <c r="J35" s="18" t="s">
        <v>148</v>
      </c>
      <c r="K35" s="92">
        <v>44410.6041670602</v>
      </c>
      <c r="L35" s="93">
        <v>0.00075</v>
      </c>
      <c r="M35" s="92">
        <v>44517.375</v>
      </c>
      <c r="N35" s="94">
        <v>120.455142583332</v>
      </c>
      <c r="O35" s="95">
        <f t="shared" si="235"/>
        <v>106.770832939801</v>
      </c>
      <c r="P35" s="95">
        <f t="shared" si="235"/>
        <v>120.454392583332</v>
      </c>
      <c r="Q35" s="95">
        <f t="shared" si="236"/>
        <v>1.12815821762153</v>
      </c>
      <c r="R35" s="92">
        <f t="shared" si="237"/>
        <v>44410.6041670602</v>
      </c>
      <c r="S35" s="106">
        <f t="shared" si="237"/>
        <v>0.00075</v>
      </c>
      <c r="T35" s="92">
        <v>44470</v>
      </c>
      <c r="U35" s="93">
        <v>8.46489258333223</v>
      </c>
      <c r="V35" s="93">
        <f t="shared" si="0"/>
        <v>59.395832939801</v>
      </c>
      <c r="W35" s="63" t="s">
        <v>90</v>
      </c>
      <c r="X35" s="106">
        <f t="shared" si="1"/>
        <v>8.46414258333223</v>
      </c>
      <c r="Y35" s="93">
        <f t="shared" si="2"/>
        <v>0.142503979898907</v>
      </c>
      <c r="Z35" s="115">
        <f t="shared" si="128"/>
        <v>0.00950026532659378</v>
      </c>
      <c r="AA35" s="115">
        <f t="shared" si="129"/>
        <v>0.00570015919595627</v>
      </c>
      <c r="AB35" s="69">
        <f t="shared" si="130"/>
        <v>2.45460134916635</v>
      </c>
      <c r="AC35" s="93"/>
      <c r="AD35" s="92">
        <f t="shared" si="114"/>
        <v>44470</v>
      </c>
      <c r="AE35" s="106">
        <f t="shared" si="119"/>
        <v>8.46489258333223</v>
      </c>
      <c r="AF35" s="92">
        <v>44531.0000000231</v>
      </c>
      <c r="AG35" s="120">
        <f t="shared" si="238"/>
        <v>139.455142583332</v>
      </c>
      <c r="AH35" s="93">
        <f t="shared" si="4"/>
        <v>61.0000000231012</v>
      </c>
      <c r="AI35" s="121" t="s">
        <v>91</v>
      </c>
      <c r="AJ35" s="106">
        <f t="shared" si="5"/>
        <v>130.99025</v>
      </c>
      <c r="AK35" s="93">
        <f t="shared" si="6"/>
        <v>2.14738114672775</v>
      </c>
      <c r="AL35" s="115">
        <f t="shared" si="131"/>
        <v>0.143158743115183</v>
      </c>
      <c r="AM35" s="115">
        <f t="shared" si="132"/>
        <v>0.08589524586911</v>
      </c>
      <c r="AN35" s="69">
        <f t="shared" si="133"/>
        <v>37.9871724999999</v>
      </c>
      <c r="AO35" s="123">
        <v>19</v>
      </c>
      <c r="AQ35" s="92"/>
      <c r="AZ35" s="129">
        <f t="shared" si="239"/>
        <v>2.71428571428571</v>
      </c>
      <c r="BA35" s="84">
        <f t="shared" si="240"/>
        <v>0.387755102040816</v>
      </c>
      <c r="BC35" s="92">
        <f t="shared" si="186"/>
        <v>44531.0000000231</v>
      </c>
      <c r="BD35" s="128">
        <f t="shared" si="241"/>
        <v>19</v>
      </c>
      <c r="BE35" s="92">
        <v>44593.9302777778</v>
      </c>
      <c r="BF35" s="95">
        <v>603</v>
      </c>
      <c r="BG35" s="93">
        <f t="shared" si="9"/>
        <v>62.9302777546982</v>
      </c>
      <c r="BH35" s="63" t="s">
        <v>65</v>
      </c>
      <c r="BI35" s="106">
        <f t="shared" si="10"/>
        <v>584</v>
      </c>
      <c r="BJ35" s="93">
        <f t="shared" si="11"/>
        <v>9.28011159074219</v>
      </c>
      <c r="BK35" s="115">
        <f t="shared" si="134"/>
        <v>0.618674106049479</v>
      </c>
      <c r="BL35" s="115">
        <f t="shared" si="135"/>
        <v>0.371204463629688</v>
      </c>
      <c r="BM35" s="69">
        <f t="shared" si="136"/>
        <v>169.36</v>
      </c>
      <c r="BS35">
        <v>1</v>
      </c>
      <c r="BT35" s="138">
        <v>44631</v>
      </c>
      <c r="BU35" s="142">
        <v>0.504166666666667</v>
      </c>
      <c r="BV35">
        <v>1.31</v>
      </c>
      <c r="BW35">
        <v>1.36</v>
      </c>
      <c r="BX35" s="115">
        <f t="shared" si="197"/>
        <v>1.0381679389313</v>
      </c>
      <c r="BY35" t="s">
        <v>122</v>
      </c>
      <c r="BZ35" s="60" t="s">
        <v>149</v>
      </c>
      <c r="CA35" t="s">
        <v>83</v>
      </c>
      <c r="CB35" s="142">
        <v>0.526388888888889</v>
      </c>
      <c r="CC35">
        <v>1.09</v>
      </c>
      <c r="CD35">
        <v>1.28</v>
      </c>
      <c r="CE35" s="115">
        <f t="shared" si="198"/>
        <v>1.1743119266055</v>
      </c>
      <c r="CF35" t="s">
        <v>82</v>
      </c>
      <c r="CG35" s="145" t="s">
        <v>83</v>
      </c>
      <c r="CJ35" s="92">
        <f t="shared" si="40"/>
        <v>44593.9302777778</v>
      </c>
      <c r="CK35" s="106">
        <f t="shared" si="41"/>
        <v>603</v>
      </c>
      <c r="CL35" s="146">
        <v>44593.9302777778</v>
      </c>
      <c r="CM35" s="106"/>
      <c r="CN35" s="106"/>
      <c r="CO35" s="106"/>
      <c r="CP35" s="106"/>
      <c r="CQ35" s="106"/>
      <c r="CR35" s="106"/>
      <c r="CS35" s="106"/>
      <c r="CT35" s="92">
        <v>44652</v>
      </c>
      <c r="CU35" s="149">
        <v>744</v>
      </c>
      <c r="CV35" s="93">
        <f t="shared" ref="CV35:CV66" si="302">CT35-CJ35</f>
        <v>58.0697222222007</v>
      </c>
      <c r="CW35" s="63" t="s">
        <v>65</v>
      </c>
      <c r="CX35" s="106">
        <f>CU35-CK35</f>
        <v>141</v>
      </c>
      <c r="CY35" s="93">
        <f t="shared" ref="CY35:CY38" si="303">CX35/CV35</f>
        <v>2.42811562728802</v>
      </c>
      <c r="CZ35" s="115">
        <f t="shared" si="274"/>
        <v>0.161874375152535</v>
      </c>
      <c r="DA35" s="115">
        <f t="shared" si="275"/>
        <v>0.0971246250915209</v>
      </c>
      <c r="DB35" s="69">
        <f t="shared" si="276"/>
        <v>40.89</v>
      </c>
      <c r="DE35" s="92">
        <f t="shared" si="43"/>
        <v>44652</v>
      </c>
      <c r="DF35" s="106">
        <f t="shared" si="44"/>
        <v>744</v>
      </c>
      <c r="DG35" s="106"/>
      <c r="DH35" s="106"/>
      <c r="DI35" s="106"/>
      <c r="DJ35" s="106"/>
      <c r="DK35" s="92">
        <v>44713</v>
      </c>
      <c r="DL35" s="149">
        <v>821</v>
      </c>
      <c r="DM35" s="93">
        <f t="shared" ref="DM35:DM66" si="304">DK35-DE35</f>
        <v>61</v>
      </c>
      <c r="DN35" s="63" t="s">
        <v>65</v>
      </c>
      <c r="DO35" s="106">
        <f>DL35-DF35</f>
        <v>77</v>
      </c>
      <c r="DP35" s="93">
        <f t="shared" ref="DP35:DP38" si="305">DO35/DM35</f>
        <v>1.26229508196721</v>
      </c>
      <c r="DQ35" s="115">
        <f t="shared" si="277"/>
        <v>0.0841530054644809</v>
      </c>
      <c r="DR35" s="115">
        <f t="shared" si="278"/>
        <v>0.0504918032786885</v>
      </c>
      <c r="DS35" s="69">
        <f t="shared" si="279"/>
        <v>22.33</v>
      </c>
      <c r="DV35" s="92">
        <f t="shared" si="45"/>
        <v>44713</v>
      </c>
      <c r="DW35" s="106">
        <f t="shared" si="46"/>
        <v>821</v>
      </c>
      <c r="DX35" s="106"/>
      <c r="DY35" s="106"/>
      <c r="DZ35" s="106"/>
      <c r="EA35" s="106"/>
      <c r="EB35" s="92">
        <v>44774</v>
      </c>
      <c r="EC35" s="149">
        <v>1040</v>
      </c>
      <c r="ED35" s="93">
        <f t="shared" ref="ED35:ED66" si="306">EB35-DV35</f>
        <v>61</v>
      </c>
      <c r="EE35" s="63" t="s">
        <v>65</v>
      </c>
      <c r="EF35" s="106">
        <f t="shared" si="18"/>
        <v>219</v>
      </c>
      <c r="EG35" s="93">
        <f t="shared" ref="EG35:EG38" si="307">EF35/ED35</f>
        <v>3.59016393442623</v>
      </c>
      <c r="EH35" s="115">
        <f t="shared" si="280"/>
        <v>0.239344262295082</v>
      </c>
      <c r="EI35" s="115">
        <f t="shared" si="281"/>
        <v>0.143606557377049</v>
      </c>
      <c r="EJ35" s="69">
        <f t="shared" si="282"/>
        <v>63.51</v>
      </c>
      <c r="EM35" s="92">
        <f t="shared" si="50"/>
        <v>44774</v>
      </c>
      <c r="EN35" s="106">
        <f t="shared" si="51"/>
        <v>1040</v>
      </c>
      <c r="EO35" s="106"/>
      <c r="EP35" s="106"/>
      <c r="EQ35" s="106"/>
      <c r="ER35" s="106"/>
      <c r="ES35" s="92">
        <v>44835</v>
      </c>
      <c r="ET35" s="149">
        <v>1366</v>
      </c>
      <c r="EU35" s="93">
        <f t="shared" si="20"/>
        <v>61</v>
      </c>
      <c r="EV35" s="63" t="s">
        <v>65</v>
      </c>
      <c r="EW35" s="106">
        <f t="shared" si="146"/>
        <v>326</v>
      </c>
      <c r="EX35" s="93">
        <f t="shared" ref="EX35:EX38" si="308">EW35/EU35</f>
        <v>5.34426229508197</v>
      </c>
      <c r="EY35" s="115">
        <f t="shared" si="283"/>
        <v>0.356284153005465</v>
      </c>
      <c r="EZ35" s="115">
        <f t="shared" si="284"/>
        <v>0.213770491803279</v>
      </c>
      <c r="FA35" s="69">
        <f t="shared" si="285"/>
        <v>94.54</v>
      </c>
      <c r="FD35" s="92">
        <f t="shared" si="55"/>
        <v>44835</v>
      </c>
      <c r="FE35" s="106">
        <f t="shared" si="56"/>
        <v>1366</v>
      </c>
      <c r="FF35" s="106"/>
      <c r="FG35" s="106"/>
      <c r="FH35" s="106"/>
      <c r="FI35" s="106"/>
      <c r="FJ35" s="92">
        <v>44896</v>
      </c>
      <c r="FK35" s="149">
        <v>1473</v>
      </c>
      <c r="FL35" s="93">
        <f t="shared" si="26"/>
        <v>61</v>
      </c>
      <c r="FM35" s="63" t="s">
        <v>65</v>
      </c>
      <c r="FN35" s="106">
        <f t="shared" si="150"/>
        <v>107</v>
      </c>
      <c r="FO35" s="93">
        <f t="shared" ref="FO35:FO38" si="309">FN35/FL35</f>
        <v>1.75409836065574</v>
      </c>
      <c r="FP35" s="115">
        <f t="shared" si="286"/>
        <v>0.116939890710383</v>
      </c>
      <c r="FQ35" s="115">
        <f t="shared" si="287"/>
        <v>0.0701639344262295</v>
      </c>
      <c r="FR35" s="69">
        <f t="shared" si="288"/>
        <v>31.03</v>
      </c>
      <c r="FU35" s="92">
        <f t="shared" si="61"/>
        <v>44896</v>
      </c>
      <c r="FV35" s="106">
        <f t="shared" si="62"/>
        <v>1473</v>
      </c>
      <c r="FW35" s="106"/>
      <c r="FX35" s="106"/>
      <c r="FY35" s="106"/>
      <c r="FZ35" s="106"/>
      <c r="GA35" s="92">
        <v>44958</v>
      </c>
      <c r="GB35" s="106">
        <v>2046</v>
      </c>
      <c r="GC35" s="93">
        <f t="shared" si="30"/>
        <v>62</v>
      </c>
      <c r="GD35" s="63" t="s">
        <v>65</v>
      </c>
      <c r="GE35" s="106">
        <f t="shared" si="195"/>
        <v>573</v>
      </c>
      <c r="GF35" s="93">
        <f t="shared" ref="GF35:GF38" si="310">GE35/GC35</f>
        <v>9.24193548387097</v>
      </c>
      <c r="GG35" s="115">
        <f t="shared" si="289"/>
        <v>0.616129032258064</v>
      </c>
      <c r="GH35" s="115">
        <f t="shared" si="290"/>
        <v>0.369677419354839</v>
      </c>
      <c r="GI35" s="69">
        <f t="shared" si="291"/>
        <v>166.17</v>
      </c>
      <c r="GL35" s="92">
        <f t="shared" si="66"/>
        <v>44958</v>
      </c>
      <c r="GM35" s="106">
        <f t="shared" si="67"/>
        <v>2046</v>
      </c>
      <c r="GN35" s="106"/>
      <c r="GO35" s="106"/>
      <c r="GP35" s="106"/>
      <c r="GQ35" s="106"/>
      <c r="GR35" s="92">
        <v>45017</v>
      </c>
      <c r="GS35" s="106">
        <v>2305</v>
      </c>
      <c r="GT35" s="93">
        <f t="shared" si="262"/>
        <v>59</v>
      </c>
      <c r="GU35" s="63" t="s">
        <v>65</v>
      </c>
      <c r="GV35" s="106">
        <f t="shared" si="263"/>
        <v>259</v>
      </c>
      <c r="GW35" s="93">
        <f t="shared" ref="GW35:GW38" si="311">GV35/GT35</f>
        <v>4.38983050847458</v>
      </c>
      <c r="GX35" s="115">
        <f t="shared" si="292"/>
        <v>0.292655367231638</v>
      </c>
      <c r="GY35" s="115">
        <f t="shared" si="293"/>
        <v>0.175593220338983</v>
      </c>
      <c r="GZ35" s="69">
        <f t="shared" si="294"/>
        <v>75.11</v>
      </c>
      <c r="HC35" s="92">
        <f t="shared" si="71"/>
        <v>45017</v>
      </c>
      <c r="HD35" s="106">
        <f t="shared" si="72"/>
        <v>2305</v>
      </c>
      <c r="HE35" s="92">
        <v>45078</v>
      </c>
      <c r="HF35" s="106">
        <v>2376</v>
      </c>
      <c r="HG35" s="93">
        <v>59</v>
      </c>
      <c r="HH35" s="63" t="s">
        <v>65</v>
      </c>
      <c r="HI35" s="106">
        <f t="shared" si="73"/>
        <v>71</v>
      </c>
      <c r="HJ35" s="93">
        <f t="shared" ref="HJ35:HJ38" si="312">HI35/HG35</f>
        <v>1.20338983050847</v>
      </c>
      <c r="HK35" s="115">
        <f t="shared" si="295"/>
        <v>0.080225988700565</v>
      </c>
      <c r="HL35" s="115">
        <f t="shared" si="296"/>
        <v>0.048135593220339</v>
      </c>
      <c r="HM35" s="69">
        <f t="shared" si="297"/>
        <v>20.59</v>
      </c>
      <c r="HP35" s="92">
        <f t="shared" si="77"/>
        <v>45078</v>
      </c>
      <c r="HQ35" s="106">
        <f t="shared" si="78"/>
        <v>2376</v>
      </c>
      <c r="HR35" s="92">
        <v>45139</v>
      </c>
      <c r="HS35" s="106">
        <v>2407</v>
      </c>
      <c r="HT35" s="93">
        <f t="shared" si="79"/>
        <v>61</v>
      </c>
      <c r="HU35" s="63" t="s">
        <v>65</v>
      </c>
      <c r="HV35" s="106">
        <f t="shared" si="80"/>
        <v>31</v>
      </c>
      <c r="HW35" s="93">
        <f t="shared" si="81"/>
        <v>0.508196721311475</v>
      </c>
      <c r="HX35" s="115">
        <f t="shared" si="298"/>
        <v>0.033879781420765</v>
      </c>
      <c r="HY35" s="115">
        <f t="shared" si="299"/>
        <v>0.020327868852459</v>
      </c>
      <c r="HZ35" s="69">
        <f t="shared" si="173"/>
        <v>8.68338181818182</v>
      </c>
      <c r="IC35" s="92">
        <f t="shared" si="85"/>
        <v>45139</v>
      </c>
      <c r="ID35" s="106">
        <f t="shared" si="86"/>
        <v>2407</v>
      </c>
      <c r="IE35" s="92">
        <v>45200</v>
      </c>
      <c r="IF35" s="106">
        <v>2441</v>
      </c>
      <c r="IG35" s="93">
        <f t="shared" si="87"/>
        <v>61</v>
      </c>
      <c r="IH35" s="63" t="s">
        <v>65</v>
      </c>
      <c r="II35" s="106">
        <f t="shared" si="88"/>
        <v>34</v>
      </c>
      <c r="IJ35" s="93">
        <f t="shared" si="38"/>
        <v>0.557377049180328</v>
      </c>
      <c r="IK35" s="115">
        <f t="shared" si="300"/>
        <v>0.0371584699453552</v>
      </c>
      <c r="IL35" s="115">
        <f t="shared" si="301"/>
        <v>0.0222950819672131</v>
      </c>
      <c r="IM35" s="69">
        <f t="shared" si="175"/>
        <v>9.52370909090909</v>
      </c>
      <c r="IP35" s="92">
        <f t="shared" si="176"/>
        <v>45200</v>
      </c>
      <c r="IQ35" s="164">
        <f t="shared" si="177"/>
        <v>2441</v>
      </c>
      <c r="IR35" s="92">
        <v>45261</v>
      </c>
      <c r="IS35" s="106">
        <v>2541</v>
      </c>
      <c r="IT35" s="93">
        <v>61</v>
      </c>
      <c r="IU35" s="63" t="s">
        <v>65</v>
      </c>
      <c r="IV35" s="106">
        <f t="shared" si="94"/>
        <v>100</v>
      </c>
      <c r="IW35" s="93">
        <f t="shared" si="178"/>
        <v>1.63934426229508</v>
      </c>
      <c r="IX35" s="115">
        <f t="shared" si="179"/>
        <v>0.109289617486339</v>
      </c>
      <c r="IY35" s="115">
        <f t="shared" si="165"/>
        <v>0.0655737704918033</v>
      </c>
      <c r="IZ35" s="69">
        <f t="shared" si="166"/>
        <v>28.0109090909091</v>
      </c>
      <c r="JC35" s="92">
        <f t="shared" si="187"/>
        <v>45261</v>
      </c>
      <c r="JD35" s="106">
        <f t="shared" si="188"/>
        <v>2541</v>
      </c>
      <c r="JE35" s="92">
        <v>45323</v>
      </c>
      <c r="JF35" s="106">
        <v>3064</v>
      </c>
      <c r="JG35" s="93">
        <f t="shared" si="100"/>
        <v>62</v>
      </c>
      <c r="JH35" s="63" t="s">
        <v>65</v>
      </c>
      <c r="JI35" s="106">
        <f t="shared" si="180"/>
        <v>523</v>
      </c>
      <c r="JJ35" s="93">
        <f t="shared" si="181"/>
        <v>8.43548387096774</v>
      </c>
      <c r="JK35" s="115">
        <f t="shared" si="182"/>
        <v>0.562365591397849</v>
      </c>
      <c r="JL35" s="115">
        <f t="shared" si="167"/>
        <v>0.33741935483871</v>
      </c>
      <c r="JM35" s="69">
        <f t="shared" si="168"/>
        <v>146.497054545455</v>
      </c>
      <c r="JP35" s="92">
        <f t="shared" si="126"/>
        <v>45323</v>
      </c>
      <c r="JQ35" s="106">
        <f t="shared" si="127"/>
        <v>3064</v>
      </c>
      <c r="JR35" s="92">
        <v>45383</v>
      </c>
      <c r="JS35" s="106">
        <v>3356</v>
      </c>
      <c r="JT35" s="93">
        <f t="shared" si="108"/>
        <v>60</v>
      </c>
      <c r="JU35" s="63" t="s">
        <v>65</v>
      </c>
      <c r="JV35" s="106">
        <f t="shared" si="109"/>
        <v>292</v>
      </c>
      <c r="JW35" s="93">
        <f t="shared" si="183"/>
        <v>4.86666666666667</v>
      </c>
      <c r="JX35" s="115">
        <f t="shared" si="184"/>
        <v>0.324444444444444</v>
      </c>
      <c r="JY35" s="115">
        <f t="shared" si="169"/>
        <v>0.194666666666667</v>
      </c>
      <c r="JZ35" s="69">
        <f t="shared" si="170"/>
        <v>81.7918545454546</v>
      </c>
    </row>
    <row r="36" ht="28.8" spans="1:286">
      <c r="A36" t="str">
        <f>'SATEC Meter Schedule Template'!C36</f>
        <v>RMT-APL-01-MDB3-APR25-01-50002685-DL1</v>
      </c>
      <c r="B36" t="str">
        <f>'SATEC Meter Schedule Template'!D36</f>
        <v>MTR-APL-01-MDB3-APR25-01</v>
      </c>
      <c r="C36" t="str">
        <f>'SATEC Meter Schedule Template'!P36</f>
        <v>MDB3</v>
      </c>
      <c r="D36" t="str">
        <f>'SATEC Meter Schedule Template'!Q36</f>
        <v>APR25</v>
      </c>
      <c r="E36" t="str">
        <f>'SATEC Meter Schedule Template'!R36</f>
        <v>01</v>
      </c>
      <c r="F36">
        <f>'SATEC Meter Schedule Template'!S36</f>
        <v>50002685</v>
      </c>
      <c r="G36" t="str">
        <f>'SATEC Meter Schedule Template'!V36</f>
        <v>DL1</v>
      </c>
      <c r="H36" s="61" t="s">
        <v>150</v>
      </c>
      <c r="I36" s="63">
        <v>50002685</v>
      </c>
      <c r="J36" s="18" t="s">
        <v>151</v>
      </c>
      <c r="K36" s="92">
        <v>44410.6041670602</v>
      </c>
      <c r="L36" s="93">
        <v>0.31</v>
      </c>
      <c r="M36" s="92">
        <v>44517.3541669329</v>
      </c>
      <c r="N36" s="94">
        <v>3320.17952361665</v>
      </c>
      <c r="O36" s="95">
        <f t="shared" si="235"/>
        <v>106.7499998727</v>
      </c>
      <c r="P36" s="95">
        <f t="shared" si="235"/>
        <v>3319.86952361665</v>
      </c>
      <c r="Q36" s="95">
        <f t="shared" si="236"/>
        <v>31.0994803519964</v>
      </c>
      <c r="R36" s="92">
        <f t="shared" si="237"/>
        <v>44410.6041670602</v>
      </c>
      <c r="S36" s="106">
        <f t="shared" si="237"/>
        <v>0.31</v>
      </c>
      <c r="T36" s="92">
        <v>44470</v>
      </c>
      <c r="U36" s="99">
        <f>V36*27.96</f>
        <v>1660.70748899684</v>
      </c>
      <c r="V36" s="93">
        <f t="shared" si="0"/>
        <v>59.395832939801</v>
      </c>
      <c r="W36" s="63" t="s">
        <v>142</v>
      </c>
      <c r="X36" s="106">
        <f t="shared" si="1"/>
        <v>1660.39748899684</v>
      </c>
      <c r="Y36" s="93">
        <f t="shared" si="2"/>
        <v>27.9547807786396</v>
      </c>
      <c r="Z36" s="115">
        <f t="shared" si="128"/>
        <v>1.8636520519093</v>
      </c>
      <c r="AA36" s="115">
        <f t="shared" si="129"/>
        <v>1.11819123114558</v>
      </c>
      <c r="AB36" s="69">
        <f t="shared" si="130"/>
        <v>481.515271809083</v>
      </c>
      <c r="AC36" s="93"/>
      <c r="AD36" s="92">
        <f t="shared" si="114"/>
        <v>44470</v>
      </c>
      <c r="AE36" s="106">
        <f t="shared" si="119"/>
        <v>1660.70748899684</v>
      </c>
      <c r="AF36" s="92">
        <v>44531.0000000231</v>
      </c>
      <c r="AG36" s="120">
        <f t="shared" si="238"/>
        <v>3706.17952361665</v>
      </c>
      <c r="AH36" s="93">
        <f t="shared" si="4"/>
        <v>61.0000000231012</v>
      </c>
      <c r="AI36" s="63" t="s">
        <v>121</v>
      </c>
      <c r="AJ36" s="106">
        <f t="shared" si="5"/>
        <v>2045.47203461981</v>
      </c>
      <c r="AK36" s="93">
        <f t="shared" si="6"/>
        <v>33.5323284236914</v>
      </c>
      <c r="AL36" s="115">
        <f t="shared" si="131"/>
        <v>2.23548856157943</v>
      </c>
      <c r="AM36" s="115">
        <f t="shared" si="132"/>
        <v>1.34129313694766</v>
      </c>
      <c r="AN36" s="69">
        <f t="shared" si="133"/>
        <v>593.186890039746</v>
      </c>
      <c r="AO36" s="123">
        <v>386</v>
      </c>
      <c r="AP36" s="115">
        <f>AO36/SUM($AO$37:$AO$37)</f>
        <v>3.1900826446281</v>
      </c>
      <c r="AQ36" s="92">
        <f>BI36/SUM(BI37:BI37)</f>
        <v>0.904136064940085</v>
      </c>
      <c r="AZ36" s="129">
        <f t="shared" si="239"/>
        <v>55.1428571428571</v>
      </c>
      <c r="BA36" s="84">
        <f t="shared" si="240"/>
        <v>7.87755102040816</v>
      </c>
      <c r="BC36" s="92">
        <f t="shared" si="186"/>
        <v>44531.0000000231</v>
      </c>
      <c r="BD36" s="128">
        <f t="shared" si="241"/>
        <v>386</v>
      </c>
      <c r="BE36" s="92">
        <v>44593.9337037037</v>
      </c>
      <c r="BF36" s="95">
        <v>2725</v>
      </c>
      <c r="BG36" s="93">
        <f t="shared" si="9"/>
        <v>62.9337036805955</v>
      </c>
      <c r="BH36" s="63" t="s">
        <v>121</v>
      </c>
      <c r="BI36" s="106">
        <f t="shared" si="10"/>
        <v>2339</v>
      </c>
      <c r="BJ36" s="93">
        <f t="shared" si="11"/>
        <v>37.1660948459512</v>
      </c>
      <c r="BK36" s="115">
        <f t="shared" si="134"/>
        <v>2.47773965639675</v>
      </c>
      <c r="BL36" s="115">
        <f t="shared" si="135"/>
        <v>1.48664379383805</v>
      </c>
      <c r="BM36" s="69">
        <f t="shared" si="136"/>
        <v>678.31</v>
      </c>
      <c r="BS36">
        <v>1</v>
      </c>
      <c r="BT36" s="138">
        <v>44631</v>
      </c>
      <c r="BU36" s="143">
        <v>0.504861111111111</v>
      </c>
      <c r="BV36" s="49">
        <v>0.9</v>
      </c>
      <c r="BW36" s="49">
        <v>1.79</v>
      </c>
      <c r="BX36" s="139">
        <f t="shared" si="197"/>
        <v>1.98888888888889</v>
      </c>
      <c r="BY36" s="49" t="s">
        <v>122</v>
      </c>
      <c r="BZ36" s="144" t="s">
        <v>152</v>
      </c>
      <c r="CA36" s="49" t="s">
        <v>124</v>
      </c>
      <c r="CB36" s="142">
        <v>0.530555555555556</v>
      </c>
      <c r="CC36">
        <v>0.93</v>
      </c>
      <c r="CD36">
        <v>0.93</v>
      </c>
      <c r="CE36" s="115">
        <f t="shared" si="198"/>
        <v>1</v>
      </c>
      <c r="CF36" t="s">
        <v>82</v>
      </c>
      <c r="CG36" s="145" t="s">
        <v>83</v>
      </c>
      <c r="CJ36" s="92">
        <f t="shared" si="40"/>
        <v>44593.9337037037</v>
      </c>
      <c r="CK36" s="106">
        <f t="shared" si="41"/>
        <v>2725</v>
      </c>
      <c r="CL36" s="146">
        <v>44631.5034722222</v>
      </c>
      <c r="CM36" s="63">
        <v>4180</v>
      </c>
      <c r="CN36" s="106">
        <f t="shared" ref="CN36:CN39" si="313">CM36-CK36</f>
        <v>1455</v>
      </c>
      <c r="CO36" s="63">
        <v>2997</v>
      </c>
      <c r="CP36" s="106"/>
      <c r="CQ36" s="106"/>
      <c r="CR36" s="106"/>
      <c r="CS36" s="106"/>
      <c r="CT36" s="92">
        <v>44652</v>
      </c>
      <c r="CU36" s="149">
        <v>3652</v>
      </c>
      <c r="CV36" s="93">
        <f t="shared" si="302"/>
        <v>58.0662962963033</v>
      </c>
      <c r="CW36" s="63" t="s">
        <v>121</v>
      </c>
      <c r="CX36" s="106">
        <f>(CU36-CO36)+CN36</f>
        <v>2110</v>
      </c>
      <c r="CY36" s="93">
        <f t="shared" si="303"/>
        <v>36.3377748295327</v>
      </c>
      <c r="CZ36" s="115">
        <f t="shared" si="274"/>
        <v>2.42251832196885</v>
      </c>
      <c r="DA36" s="115">
        <f t="shared" si="275"/>
        <v>1.45351099318131</v>
      </c>
      <c r="DB36" s="69">
        <f t="shared" si="276"/>
        <v>611.9</v>
      </c>
      <c r="DE36" s="92">
        <f t="shared" si="43"/>
        <v>44652</v>
      </c>
      <c r="DF36" s="106">
        <f t="shared" si="44"/>
        <v>3652</v>
      </c>
      <c r="DG36" s="106"/>
      <c r="DH36" s="106"/>
      <c r="DI36" s="106"/>
      <c r="DJ36" s="106"/>
      <c r="DK36" s="92">
        <v>44713</v>
      </c>
      <c r="DL36" s="149">
        <v>5562</v>
      </c>
      <c r="DM36" s="93">
        <f t="shared" si="304"/>
        <v>61</v>
      </c>
      <c r="DN36" s="63" t="s">
        <v>65</v>
      </c>
      <c r="DO36" s="106">
        <f t="shared" ref="DO36:DO66" si="314">DL36-DF36</f>
        <v>1910</v>
      </c>
      <c r="DP36" s="93">
        <f t="shared" si="305"/>
        <v>31.3114754098361</v>
      </c>
      <c r="DQ36" s="115">
        <f t="shared" si="277"/>
        <v>2.08743169398907</v>
      </c>
      <c r="DR36" s="115">
        <f t="shared" si="278"/>
        <v>1.25245901639344</v>
      </c>
      <c r="DS36" s="69">
        <f t="shared" si="279"/>
        <v>553.9</v>
      </c>
      <c r="DV36" s="92">
        <f t="shared" si="45"/>
        <v>44713</v>
      </c>
      <c r="DW36" s="106">
        <f t="shared" si="46"/>
        <v>5562</v>
      </c>
      <c r="DX36" s="106"/>
      <c r="DY36" s="106"/>
      <c r="DZ36" s="106"/>
      <c r="EA36" s="106"/>
      <c r="EB36" s="92">
        <v>44774</v>
      </c>
      <c r="EC36" s="149">
        <v>7797</v>
      </c>
      <c r="ED36" s="93">
        <f t="shared" si="306"/>
        <v>61</v>
      </c>
      <c r="EE36" s="63" t="s">
        <v>65</v>
      </c>
      <c r="EF36" s="106">
        <f t="shared" ref="EF36:EF66" si="315">EC36-DW36</f>
        <v>2235</v>
      </c>
      <c r="EG36" s="93">
        <f t="shared" si="307"/>
        <v>36.6393442622951</v>
      </c>
      <c r="EH36" s="115">
        <f t="shared" si="280"/>
        <v>2.44262295081967</v>
      </c>
      <c r="EI36" s="115">
        <f t="shared" si="281"/>
        <v>1.4655737704918</v>
      </c>
      <c r="EJ36" s="69">
        <f t="shared" si="282"/>
        <v>648.15</v>
      </c>
      <c r="EM36" s="92">
        <f t="shared" si="50"/>
        <v>44774</v>
      </c>
      <c r="EN36" s="106">
        <f t="shared" si="51"/>
        <v>7797</v>
      </c>
      <c r="EO36" s="106"/>
      <c r="EP36" s="106"/>
      <c r="EQ36" s="106"/>
      <c r="ER36" s="106"/>
      <c r="ES36" s="92">
        <v>44835</v>
      </c>
      <c r="ET36" s="149">
        <v>10144</v>
      </c>
      <c r="EU36" s="93">
        <f t="shared" si="20"/>
        <v>61</v>
      </c>
      <c r="EV36" s="63" t="s">
        <v>65</v>
      </c>
      <c r="EW36" s="106">
        <f t="shared" si="146"/>
        <v>2347</v>
      </c>
      <c r="EX36" s="93">
        <f t="shared" si="308"/>
        <v>38.4754098360656</v>
      </c>
      <c r="EY36" s="115">
        <f t="shared" si="283"/>
        <v>2.56502732240437</v>
      </c>
      <c r="EZ36" s="115">
        <f t="shared" si="284"/>
        <v>1.53901639344262</v>
      </c>
      <c r="FA36" s="69">
        <f t="shared" si="285"/>
        <v>680.63</v>
      </c>
      <c r="FD36" s="92">
        <f t="shared" si="55"/>
        <v>44835</v>
      </c>
      <c r="FE36" s="106">
        <f t="shared" si="56"/>
        <v>10144</v>
      </c>
      <c r="FF36" s="106"/>
      <c r="FG36" s="106"/>
      <c r="FH36" s="106"/>
      <c r="FI36" s="106"/>
      <c r="FJ36" s="92">
        <v>44896</v>
      </c>
      <c r="FK36" s="149">
        <v>12098</v>
      </c>
      <c r="FL36" s="93">
        <f t="shared" si="26"/>
        <v>61</v>
      </c>
      <c r="FM36" s="63" t="s">
        <v>65</v>
      </c>
      <c r="FN36" s="106">
        <f t="shared" si="150"/>
        <v>1954</v>
      </c>
      <c r="FO36" s="93">
        <f t="shared" si="309"/>
        <v>32.0327868852459</v>
      </c>
      <c r="FP36" s="115">
        <f t="shared" si="286"/>
        <v>2.13551912568306</v>
      </c>
      <c r="FQ36" s="115">
        <f t="shared" si="287"/>
        <v>1.28131147540984</v>
      </c>
      <c r="FR36" s="69">
        <f t="shared" si="288"/>
        <v>566.66</v>
      </c>
      <c r="FU36" s="92">
        <f t="shared" si="61"/>
        <v>44896</v>
      </c>
      <c r="FV36" s="106">
        <f t="shared" si="62"/>
        <v>12098</v>
      </c>
      <c r="FW36" s="106"/>
      <c r="FX36" s="106"/>
      <c r="FY36" s="106"/>
      <c r="FZ36" s="106"/>
      <c r="GA36" s="92">
        <v>44958</v>
      </c>
      <c r="GB36" s="106">
        <v>13876</v>
      </c>
      <c r="GC36" s="93">
        <f t="shared" si="30"/>
        <v>62</v>
      </c>
      <c r="GD36" s="63" t="s">
        <v>65</v>
      </c>
      <c r="GE36" s="106">
        <f t="shared" si="195"/>
        <v>1778</v>
      </c>
      <c r="GF36" s="93">
        <f t="shared" si="310"/>
        <v>28.6774193548387</v>
      </c>
      <c r="GG36" s="115">
        <f t="shared" si="289"/>
        <v>1.91182795698925</v>
      </c>
      <c r="GH36" s="115">
        <f t="shared" si="290"/>
        <v>1.14709677419355</v>
      </c>
      <c r="GI36" s="69">
        <f t="shared" si="291"/>
        <v>515.62</v>
      </c>
      <c r="GL36" s="92">
        <f t="shared" si="66"/>
        <v>44958</v>
      </c>
      <c r="GM36" s="106">
        <f t="shared" si="67"/>
        <v>13876</v>
      </c>
      <c r="GN36" s="106"/>
      <c r="GO36" s="106"/>
      <c r="GP36" s="106"/>
      <c r="GQ36" s="106"/>
      <c r="GR36" s="92">
        <v>45017</v>
      </c>
      <c r="GS36" s="106">
        <v>16037</v>
      </c>
      <c r="GT36" s="93">
        <f t="shared" si="262"/>
        <v>59</v>
      </c>
      <c r="GU36" s="63" t="s">
        <v>65</v>
      </c>
      <c r="GV36" s="106">
        <f t="shared" si="263"/>
        <v>2161</v>
      </c>
      <c r="GW36" s="93">
        <f t="shared" si="311"/>
        <v>36.6271186440678</v>
      </c>
      <c r="GX36" s="115">
        <f t="shared" si="292"/>
        <v>2.44180790960452</v>
      </c>
      <c r="GY36" s="115">
        <f t="shared" si="293"/>
        <v>1.46508474576271</v>
      </c>
      <c r="GZ36" s="69">
        <f t="shared" si="294"/>
        <v>626.69</v>
      </c>
      <c r="HC36" s="92">
        <f t="shared" si="71"/>
        <v>45017</v>
      </c>
      <c r="HD36" s="106">
        <f t="shared" si="72"/>
        <v>16037</v>
      </c>
      <c r="HE36" s="92">
        <v>45078</v>
      </c>
      <c r="HF36" s="106">
        <v>17919</v>
      </c>
      <c r="HG36" s="93">
        <v>59</v>
      </c>
      <c r="HH36" s="63" t="s">
        <v>65</v>
      </c>
      <c r="HI36" s="106">
        <f t="shared" si="73"/>
        <v>1882</v>
      </c>
      <c r="HJ36" s="93">
        <f t="shared" si="312"/>
        <v>31.8983050847458</v>
      </c>
      <c r="HK36" s="115">
        <f t="shared" si="295"/>
        <v>2.12655367231638</v>
      </c>
      <c r="HL36" s="115">
        <f t="shared" si="296"/>
        <v>1.27593220338983</v>
      </c>
      <c r="HM36" s="69">
        <f t="shared" si="297"/>
        <v>545.78</v>
      </c>
      <c r="HP36" s="92">
        <f t="shared" si="77"/>
        <v>45078</v>
      </c>
      <c r="HQ36" s="106">
        <f t="shared" si="78"/>
        <v>17919</v>
      </c>
      <c r="HR36" s="92">
        <v>45139</v>
      </c>
      <c r="HS36" s="106">
        <v>19659</v>
      </c>
      <c r="HT36" s="93">
        <f t="shared" si="79"/>
        <v>61</v>
      </c>
      <c r="HU36" s="63" t="s">
        <v>65</v>
      </c>
      <c r="HV36" s="106">
        <f t="shared" si="80"/>
        <v>1740</v>
      </c>
      <c r="HW36" s="93">
        <f t="shared" si="81"/>
        <v>28.5245901639344</v>
      </c>
      <c r="HX36" s="115">
        <f t="shared" si="298"/>
        <v>1.9016393442623</v>
      </c>
      <c r="HY36" s="115">
        <f t="shared" si="299"/>
        <v>1.14098360655738</v>
      </c>
      <c r="HZ36" s="69">
        <f t="shared" si="173"/>
        <v>487.389818181818</v>
      </c>
      <c r="IC36" s="92">
        <f t="shared" si="85"/>
        <v>45139</v>
      </c>
      <c r="ID36" s="106">
        <f t="shared" si="86"/>
        <v>19659</v>
      </c>
      <c r="IE36" s="92">
        <v>45200</v>
      </c>
      <c r="IF36" s="106">
        <v>19898</v>
      </c>
      <c r="IG36" s="93">
        <f t="shared" si="87"/>
        <v>61</v>
      </c>
      <c r="IH36" s="63" t="s">
        <v>65</v>
      </c>
      <c r="II36" s="106">
        <f t="shared" si="88"/>
        <v>239</v>
      </c>
      <c r="IJ36" s="93">
        <f t="shared" si="38"/>
        <v>3.91803278688525</v>
      </c>
      <c r="IK36" s="115">
        <f t="shared" si="300"/>
        <v>0.26120218579235</v>
      </c>
      <c r="IL36" s="115">
        <f t="shared" si="301"/>
        <v>0.15672131147541</v>
      </c>
      <c r="IM36" s="69">
        <f t="shared" si="175"/>
        <v>66.9460727272727</v>
      </c>
      <c r="IP36" s="92">
        <f t="shared" si="176"/>
        <v>45200</v>
      </c>
      <c r="IQ36" s="164">
        <f t="shared" si="177"/>
        <v>19898</v>
      </c>
      <c r="IR36" s="92">
        <v>45261</v>
      </c>
      <c r="IS36" s="106">
        <v>21693</v>
      </c>
      <c r="IT36" s="93">
        <v>61</v>
      </c>
      <c r="IU36" s="63" t="s">
        <v>65</v>
      </c>
      <c r="IV36" s="106">
        <f t="shared" si="94"/>
        <v>1795</v>
      </c>
      <c r="IW36" s="93">
        <f t="shared" si="178"/>
        <v>29.4262295081967</v>
      </c>
      <c r="IX36" s="115">
        <f t="shared" si="179"/>
        <v>1.96174863387978</v>
      </c>
      <c r="IY36" s="115">
        <f t="shared" si="165"/>
        <v>1.17704918032787</v>
      </c>
      <c r="IZ36" s="69">
        <f t="shared" si="166"/>
        <v>502.795818181818</v>
      </c>
      <c r="JC36" s="92">
        <f t="shared" si="187"/>
        <v>45261</v>
      </c>
      <c r="JD36" s="106">
        <f t="shared" si="188"/>
        <v>21693</v>
      </c>
      <c r="JE36" s="92">
        <v>45323</v>
      </c>
      <c r="JF36" s="106">
        <v>24224</v>
      </c>
      <c r="JG36" s="93">
        <f t="shared" si="100"/>
        <v>62</v>
      </c>
      <c r="JH36" s="63" t="s">
        <v>65</v>
      </c>
      <c r="JI36" s="106">
        <f t="shared" si="180"/>
        <v>2531</v>
      </c>
      <c r="JJ36" s="93">
        <f t="shared" si="181"/>
        <v>40.8225806451613</v>
      </c>
      <c r="JK36" s="115">
        <f t="shared" si="182"/>
        <v>2.72150537634409</v>
      </c>
      <c r="JL36" s="115">
        <f t="shared" si="167"/>
        <v>1.63290322580645</v>
      </c>
      <c r="JM36" s="69">
        <f t="shared" si="168"/>
        <v>708.956109090909</v>
      </c>
      <c r="JP36" s="92">
        <f t="shared" si="126"/>
        <v>45323</v>
      </c>
      <c r="JQ36" s="106">
        <f t="shared" si="127"/>
        <v>24224</v>
      </c>
      <c r="JR36" s="92">
        <v>45383</v>
      </c>
      <c r="JS36" s="106">
        <v>26314</v>
      </c>
      <c r="JT36" s="93">
        <f t="shared" si="108"/>
        <v>60</v>
      </c>
      <c r="JU36" s="63" t="s">
        <v>65</v>
      </c>
      <c r="JV36" s="106">
        <f t="shared" si="109"/>
        <v>2090</v>
      </c>
      <c r="JW36" s="93">
        <f t="shared" si="183"/>
        <v>34.8333333333333</v>
      </c>
      <c r="JX36" s="115">
        <f t="shared" si="184"/>
        <v>2.32222222222222</v>
      </c>
      <c r="JY36" s="115">
        <f t="shared" si="169"/>
        <v>1.39333333333333</v>
      </c>
      <c r="JZ36" s="69">
        <f t="shared" si="170"/>
        <v>585.428</v>
      </c>
    </row>
    <row r="37" ht="28.8" spans="1:286">
      <c r="A37" t="str">
        <f>'SATEC Meter Schedule Template'!C37</f>
        <v>RMT-APL-01-MDB3-APR26-01-50002685-DL2</v>
      </c>
      <c r="B37" t="str">
        <f>'SATEC Meter Schedule Template'!D37</f>
        <v>MTR-APL-01-MDB3-APR26-01</v>
      </c>
      <c r="C37" t="str">
        <f>'SATEC Meter Schedule Template'!P37</f>
        <v>MDB3</v>
      </c>
      <c r="D37" t="str">
        <f>'SATEC Meter Schedule Template'!Q37</f>
        <v>APR26</v>
      </c>
      <c r="E37" t="str">
        <f>'SATEC Meter Schedule Template'!R37</f>
        <v>01</v>
      </c>
      <c r="F37">
        <f>'SATEC Meter Schedule Template'!S37</f>
        <v>50002685</v>
      </c>
      <c r="G37" t="str">
        <f>'SATEC Meter Schedule Template'!V37</f>
        <v>DL2</v>
      </c>
      <c r="H37" s="61" t="s">
        <v>153</v>
      </c>
      <c r="I37" s="63">
        <v>50002685</v>
      </c>
      <c r="J37" s="18" t="s">
        <v>154</v>
      </c>
      <c r="K37" s="92">
        <v>44410.6041670602</v>
      </c>
      <c r="L37" s="97">
        <v>0.319583333333333</v>
      </c>
      <c r="M37" s="92">
        <v>44517.3541666667</v>
      </c>
      <c r="N37" s="94">
        <v>1123.51981976668</v>
      </c>
      <c r="O37" s="95">
        <f t="shared" si="235"/>
        <v>106.749999606502</v>
      </c>
      <c r="P37" s="95">
        <f t="shared" si="235"/>
        <v>1123.20023643335</v>
      </c>
      <c r="Q37" s="95">
        <f t="shared" si="236"/>
        <v>10.5217821131021</v>
      </c>
      <c r="R37" s="92">
        <f t="shared" si="237"/>
        <v>44410.6041670602</v>
      </c>
      <c r="S37" s="106">
        <f t="shared" si="237"/>
        <v>0.319583333333333</v>
      </c>
      <c r="T37" s="92">
        <v>44470</v>
      </c>
      <c r="U37" s="99">
        <f>V37*23.58</f>
        <v>1400.55374072051</v>
      </c>
      <c r="V37" s="93">
        <f t="shared" ref="V37:V68" si="316">T37-R37</f>
        <v>59.395832939801</v>
      </c>
      <c r="W37" s="63" t="s">
        <v>142</v>
      </c>
      <c r="X37" s="106">
        <f t="shared" ref="X37:X68" si="317">U37-S37</f>
        <v>1400.23415738717</v>
      </c>
      <c r="Y37" s="93">
        <f t="shared" ref="Y37:Y68" si="318">X37/V37</f>
        <v>23.5746194317427</v>
      </c>
      <c r="Z37" s="115">
        <f t="shared" si="128"/>
        <v>1.57164129544951</v>
      </c>
      <c r="AA37" s="115">
        <f t="shared" si="129"/>
        <v>0.942984777269707</v>
      </c>
      <c r="AB37" s="69">
        <f t="shared" si="130"/>
        <v>406.067905642281</v>
      </c>
      <c r="AC37" s="93"/>
      <c r="AD37" s="92">
        <f t="shared" si="114"/>
        <v>44470</v>
      </c>
      <c r="AE37" s="106">
        <f t="shared" si="119"/>
        <v>1400.55374072051</v>
      </c>
      <c r="AF37" s="92">
        <v>44531.0000000231</v>
      </c>
      <c r="AG37" s="120">
        <f>AE37+AO37</f>
        <v>1521.55374072051</v>
      </c>
      <c r="AH37" s="93">
        <f t="shared" ref="AH37:AH68" si="319">AF37-AD37</f>
        <v>61.0000000231012</v>
      </c>
      <c r="AI37" s="63" t="s">
        <v>121</v>
      </c>
      <c r="AJ37" s="106">
        <f t="shared" ref="AJ37:AJ68" si="320">AG37-AE37</f>
        <v>121</v>
      </c>
      <c r="AK37" s="93">
        <f t="shared" ref="AK37:AK68" si="321">AJ37/AH37</f>
        <v>1.98360655662584</v>
      </c>
      <c r="AL37" s="115">
        <f t="shared" si="131"/>
        <v>0.132240437108389</v>
      </c>
      <c r="AM37" s="115">
        <f t="shared" si="132"/>
        <v>0.0793442622650337</v>
      </c>
      <c r="AN37" s="69">
        <f t="shared" si="133"/>
        <v>35.09</v>
      </c>
      <c r="AO37" s="123">
        <v>121</v>
      </c>
      <c r="AP37" s="115">
        <f>AO37/SUM($AO$37:$AO$37)</f>
        <v>1</v>
      </c>
      <c r="AQ37" s="92">
        <f>BI37/SUM(BI37:BI37)</f>
        <v>1</v>
      </c>
      <c r="AZ37" s="129">
        <f t="shared" si="239"/>
        <v>17.2857142857143</v>
      </c>
      <c r="BA37" s="84">
        <f t="shared" si="240"/>
        <v>2.46938775510204</v>
      </c>
      <c r="BC37" s="92">
        <f t="shared" si="186"/>
        <v>44531.0000000231</v>
      </c>
      <c r="BD37" s="128">
        <f t="shared" si="241"/>
        <v>121</v>
      </c>
      <c r="BE37" s="92">
        <v>44593.9337037037</v>
      </c>
      <c r="BF37" s="95">
        <v>2708</v>
      </c>
      <c r="BG37" s="93">
        <f t="shared" ref="BG37:BG68" si="322">BE37-BC37</f>
        <v>62.9337036805955</v>
      </c>
      <c r="BH37" s="63" t="s">
        <v>121</v>
      </c>
      <c r="BI37" s="106">
        <f t="shared" ref="BI37:BI68" si="323">BF37-BD37</f>
        <v>2587</v>
      </c>
      <c r="BJ37" s="93">
        <f t="shared" ref="BJ37:BJ68" si="324">BI37/BG37</f>
        <v>41.1067496222641</v>
      </c>
      <c r="BK37" s="115">
        <f t="shared" si="134"/>
        <v>2.74044997481761</v>
      </c>
      <c r="BL37" s="115">
        <f t="shared" si="135"/>
        <v>1.64426998489056</v>
      </c>
      <c r="BM37" s="69">
        <f t="shared" si="136"/>
        <v>750.23</v>
      </c>
      <c r="BS37">
        <v>1</v>
      </c>
      <c r="BT37" s="138">
        <v>44631</v>
      </c>
      <c r="BU37" s="143">
        <v>0.504861111111111</v>
      </c>
      <c r="BV37" s="49">
        <v>1.83</v>
      </c>
      <c r="BW37" s="49">
        <v>0.91</v>
      </c>
      <c r="BX37" s="139">
        <f t="shared" si="197"/>
        <v>0.497267759562842</v>
      </c>
      <c r="BY37" s="49" t="s">
        <v>122</v>
      </c>
      <c r="BZ37" s="144" t="s">
        <v>155</v>
      </c>
      <c r="CA37" s="49" t="s">
        <v>124</v>
      </c>
      <c r="CB37" s="142">
        <v>0.530555555555556</v>
      </c>
      <c r="CC37">
        <v>1.72</v>
      </c>
      <c r="CD37">
        <v>1.72</v>
      </c>
      <c r="CE37" s="115">
        <f t="shared" si="198"/>
        <v>1</v>
      </c>
      <c r="CF37" t="s">
        <v>82</v>
      </c>
      <c r="CG37" s="145" t="s">
        <v>83</v>
      </c>
      <c r="CJ37" s="92">
        <f t="shared" si="40"/>
        <v>44593.9337037037</v>
      </c>
      <c r="CK37" s="106">
        <f t="shared" si="41"/>
        <v>2708</v>
      </c>
      <c r="CL37" s="146">
        <v>44631.5034722222</v>
      </c>
      <c r="CM37" s="63">
        <v>2997</v>
      </c>
      <c r="CN37" s="106">
        <f t="shared" si="313"/>
        <v>289</v>
      </c>
      <c r="CO37" s="63">
        <v>4180</v>
      </c>
      <c r="CP37" s="106"/>
      <c r="CQ37" s="106"/>
      <c r="CR37" s="106"/>
      <c r="CS37" s="106"/>
      <c r="CT37" s="92">
        <v>44652</v>
      </c>
      <c r="CU37" s="149">
        <v>4290</v>
      </c>
      <c r="CV37" s="93">
        <f t="shared" si="302"/>
        <v>58.0662962963033</v>
      </c>
      <c r="CW37" s="63" t="s">
        <v>121</v>
      </c>
      <c r="CX37" s="106">
        <f>(CU37-CO37)+CN37</f>
        <v>399</v>
      </c>
      <c r="CY37" s="93">
        <f t="shared" si="303"/>
        <v>6.8714559985704</v>
      </c>
      <c r="CZ37" s="115">
        <f t="shared" ref="CZ37:CZ38" si="325">CY37/15</f>
        <v>0.45809706657136</v>
      </c>
      <c r="DA37" s="115">
        <f t="shared" ref="DA37:DA38" si="326">CY37/25</f>
        <v>0.274858239942816</v>
      </c>
      <c r="DB37" s="69">
        <f t="shared" ref="DB37:DB38" si="327">CX37*0.29</f>
        <v>115.71</v>
      </c>
      <c r="DE37" s="92">
        <f t="shared" si="43"/>
        <v>44652</v>
      </c>
      <c r="DF37" s="106">
        <f t="shared" si="44"/>
        <v>4290</v>
      </c>
      <c r="DG37" s="106"/>
      <c r="DH37" s="106"/>
      <c r="DI37" s="106"/>
      <c r="DJ37" s="106"/>
      <c r="DK37" s="92">
        <v>44713</v>
      </c>
      <c r="DL37" s="149">
        <v>4812</v>
      </c>
      <c r="DM37" s="93">
        <f t="shared" si="304"/>
        <v>61</v>
      </c>
      <c r="DN37" s="63" t="s">
        <v>65</v>
      </c>
      <c r="DO37" s="106">
        <f t="shared" si="314"/>
        <v>522</v>
      </c>
      <c r="DP37" s="93">
        <f t="shared" si="305"/>
        <v>8.55737704918033</v>
      </c>
      <c r="DQ37" s="115">
        <f t="shared" ref="DQ37:DQ38" si="328">DP37/15</f>
        <v>0.570491803278689</v>
      </c>
      <c r="DR37" s="115">
        <f t="shared" ref="DR37:DR38" si="329">DP37/25</f>
        <v>0.342295081967213</v>
      </c>
      <c r="DS37" s="69">
        <f t="shared" ref="DS37:DS38" si="330">DO37*0.29</f>
        <v>151.38</v>
      </c>
      <c r="DV37" s="92">
        <f t="shared" si="45"/>
        <v>44713</v>
      </c>
      <c r="DW37" s="106">
        <f t="shared" si="46"/>
        <v>4812</v>
      </c>
      <c r="DX37" s="106"/>
      <c r="DY37" s="106"/>
      <c r="DZ37" s="106"/>
      <c r="EA37" s="106"/>
      <c r="EB37" s="92">
        <v>44774</v>
      </c>
      <c r="EC37" s="149">
        <v>5243</v>
      </c>
      <c r="ED37" s="93">
        <f t="shared" si="306"/>
        <v>61</v>
      </c>
      <c r="EE37" s="63" t="s">
        <v>65</v>
      </c>
      <c r="EF37" s="106">
        <f t="shared" si="315"/>
        <v>431</v>
      </c>
      <c r="EG37" s="93">
        <f t="shared" si="307"/>
        <v>7.0655737704918</v>
      </c>
      <c r="EH37" s="115">
        <f t="shared" ref="EH37:EH38" si="331">EG37/15</f>
        <v>0.47103825136612</v>
      </c>
      <c r="EI37" s="115">
        <f t="shared" ref="EI37:EI38" si="332">EG37/25</f>
        <v>0.282622950819672</v>
      </c>
      <c r="EJ37" s="69">
        <f t="shared" ref="EJ37:EJ38" si="333">EF37*0.29</f>
        <v>124.99</v>
      </c>
      <c r="EM37" s="92">
        <f t="shared" si="50"/>
        <v>44774</v>
      </c>
      <c r="EN37" s="106">
        <f t="shared" si="51"/>
        <v>5243</v>
      </c>
      <c r="EO37" s="106"/>
      <c r="EP37" s="106"/>
      <c r="EQ37" s="106"/>
      <c r="ER37" s="106"/>
      <c r="ES37" s="92">
        <v>44835</v>
      </c>
      <c r="ET37" s="149">
        <v>5564</v>
      </c>
      <c r="EU37" s="93">
        <f t="shared" si="20"/>
        <v>61</v>
      </c>
      <c r="EV37" s="63" t="s">
        <v>65</v>
      </c>
      <c r="EW37" s="106">
        <f t="shared" si="146"/>
        <v>321</v>
      </c>
      <c r="EX37" s="93">
        <f t="shared" si="308"/>
        <v>5.26229508196721</v>
      </c>
      <c r="EY37" s="115">
        <f t="shared" ref="EY37:EY38" si="334">EX37/15</f>
        <v>0.350819672131148</v>
      </c>
      <c r="EZ37" s="115">
        <f t="shared" ref="EZ37:EZ38" si="335">EX37/25</f>
        <v>0.210491803278689</v>
      </c>
      <c r="FA37" s="69">
        <f t="shared" ref="FA37:FA38" si="336">EW37*0.29</f>
        <v>93.09</v>
      </c>
      <c r="FD37" s="92">
        <f t="shared" si="55"/>
        <v>44835</v>
      </c>
      <c r="FE37" s="106">
        <f t="shared" si="56"/>
        <v>5564</v>
      </c>
      <c r="FF37" s="106"/>
      <c r="FG37" s="106"/>
      <c r="FH37" s="106"/>
      <c r="FI37" s="106"/>
      <c r="FJ37" s="92">
        <v>44896</v>
      </c>
      <c r="FK37" s="149">
        <v>6059</v>
      </c>
      <c r="FL37" s="93">
        <f t="shared" si="26"/>
        <v>61</v>
      </c>
      <c r="FM37" s="63" t="s">
        <v>65</v>
      </c>
      <c r="FN37" s="106">
        <f t="shared" si="150"/>
        <v>495</v>
      </c>
      <c r="FO37" s="93">
        <f t="shared" si="309"/>
        <v>8.11475409836066</v>
      </c>
      <c r="FP37" s="115">
        <f t="shared" ref="FP37:FP38" si="337">FO37/15</f>
        <v>0.540983606557377</v>
      </c>
      <c r="FQ37" s="115">
        <f t="shared" ref="FQ37:FQ38" si="338">FO37/25</f>
        <v>0.324590163934426</v>
      </c>
      <c r="FR37" s="69">
        <f t="shared" ref="FR37:FR38" si="339">FN37*0.29</f>
        <v>143.55</v>
      </c>
      <c r="FU37" s="92">
        <f t="shared" si="61"/>
        <v>44896</v>
      </c>
      <c r="FV37" s="106">
        <f t="shared" si="62"/>
        <v>6059</v>
      </c>
      <c r="FW37" s="106"/>
      <c r="FX37" s="106"/>
      <c r="FY37" s="106"/>
      <c r="FZ37" s="106"/>
      <c r="GA37" s="92">
        <v>44958</v>
      </c>
      <c r="GB37" s="106">
        <v>6647</v>
      </c>
      <c r="GC37" s="93">
        <f t="shared" si="30"/>
        <v>62</v>
      </c>
      <c r="GD37" s="63" t="s">
        <v>65</v>
      </c>
      <c r="GE37" s="106">
        <f t="shared" si="195"/>
        <v>588</v>
      </c>
      <c r="GF37" s="93">
        <f t="shared" si="310"/>
        <v>9.48387096774194</v>
      </c>
      <c r="GG37" s="115">
        <f t="shared" ref="GG37:GG38" si="340">GF37/15</f>
        <v>0.632258064516129</v>
      </c>
      <c r="GH37" s="115">
        <f t="shared" ref="GH37:GH38" si="341">GF37/25</f>
        <v>0.379354838709677</v>
      </c>
      <c r="GI37" s="69">
        <f t="shared" ref="GI37:GI38" si="342">GE37*0.29</f>
        <v>170.52</v>
      </c>
      <c r="GL37" s="92">
        <f t="shared" si="66"/>
        <v>44958</v>
      </c>
      <c r="GM37" s="106">
        <f t="shared" si="67"/>
        <v>6647</v>
      </c>
      <c r="GN37" s="106"/>
      <c r="GO37" s="106"/>
      <c r="GP37" s="106"/>
      <c r="GQ37" s="106"/>
      <c r="GR37" s="92">
        <v>45017</v>
      </c>
      <c r="GS37" s="106">
        <v>7075</v>
      </c>
      <c r="GT37" s="93">
        <f t="shared" si="262"/>
        <v>59</v>
      </c>
      <c r="GU37" s="63" t="s">
        <v>65</v>
      </c>
      <c r="GV37" s="106">
        <f t="shared" si="263"/>
        <v>428</v>
      </c>
      <c r="GW37" s="93">
        <f t="shared" si="311"/>
        <v>7.25423728813559</v>
      </c>
      <c r="GX37" s="115">
        <f t="shared" ref="GX37:GX38" si="343">GW37/15</f>
        <v>0.48361581920904</v>
      </c>
      <c r="GY37" s="115">
        <f t="shared" ref="GY37:GY38" si="344">GW37/25</f>
        <v>0.290169491525424</v>
      </c>
      <c r="GZ37" s="69">
        <f t="shared" ref="GZ37:GZ38" si="345">GV37*0.29</f>
        <v>124.12</v>
      </c>
      <c r="HC37" s="92">
        <f t="shared" si="71"/>
        <v>45017</v>
      </c>
      <c r="HD37" s="106">
        <f t="shared" si="72"/>
        <v>7075</v>
      </c>
      <c r="HE37" s="92">
        <v>45078</v>
      </c>
      <c r="HF37" s="106">
        <v>7420</v>
      </c>
      <c r="HG37" s="93">
        <v>59</v>
      </c>
      <c r="HH37" s="63" t="s">
        <v>65</v>
      </c>
      <c r="HI37" s="106">
        <f t="shared" si="73"/>
        <v>345</v>
      </c>
      <c r="HJ37" s="93">
        <f t="shared" si="312"/>
        <v>5.84745762711864</v>
      </c>
      <c r="HK37" s="115">
        <f t="shared" ref="HK37:HK38" si="346">HJ37/15</f>
        <v>0.389830508474576</v>
      </c>
      <c r="HL37" s="115">
        <f t="shared" ref="HL37:HL38" si="347">HJ37/25</f>
        <v>0.233898305084746</v>
      </c>
      <c r="HM37" s="69">
        <f t="shared" ref="HM37:HM38" si="348">HI37*0.29</f>
        <v>100.05</v>
      </c>
      <c r="HP37" s="92">
        <f t="shared" si="77"/>
        <v>45078</v>
      </c>
      <c r="HQ37" s="106">
        <f t="shared" si="78"/>
        <v>7420</v>
      </c>
      <c r="HR37" s="92">
        <v>45139</v>
      </c>
      <c r="HS37" s="106">
        <v>7751</v>
      </c>
      <c r="HT37" s="93">
        <f t="shared" si="79"/>
        <v>61</v>
      </c>
      <c r="HU37" s="63" t="s">
        <v>65</v>
      </c>
      <c r="HV37" s="106">
        <f t="shared" si="80"/>
        <v>331</v>
      </c>
      <c r="HW37" s="93">
        <f t="shared" si="81"/>
        <v>5.42622950819672</v>
      </c>
      <c r="HX37" s="115">
        <f t="shared" ref="HX37:HX38" si="349">HW37/15</f>
        <v>0.361748633879781</v>
      </c>
      <c r="HY37" s="115">
        <f t="shared" ref="HY37:HY38" si="350">HW37/25</f>
        <v>0.217049180327869</v>
      </c>
      <c r="HZ37" s="69">
        <f t="shared" si="173"/>
        <v>92.7161090909091</v>
      </c>
      <c r="IC37" s="92">
        <f t="shared" si="85"/>
        <v>45139</v>
      </c>
      <c r="ID37" s="106">
        <f t="shared" si="86"/>
        <v>7751</v>
      </c>
      <c r="IE37" s="92">
        <v>45200</v>
      </c>
      <c r="IF37" s="106">
        <v>8077</v>
      </c>
      <c r="IG37" s="93">
        <f t="shared" si="87"/>
        <v>61</v>
      </c>
      <c r="IH37" s="63" t="s">
        <v>65</v>
      </c>
      <c r="II37" s="106">
        <f t="shared" si="88"/>
        <v>326</v>
      </c>
      <c r="IJ37" s="93">
        <f t="shared" si="38"/>
        <v>5.34426229508197</v>
      </c>
      <c r="IK37" s="115">
        <f t="shared" ref="IK37:IK38" si="351">IJ37/15</f>
        <v>0.356284153005465</v>
      </c>
      <c r="IL37" s="115">
        <f t="shared" ref="IL37:IL38" si="352">IJ37/25</f>
        <v>0.213770491803279</v>
      </c>
      <c r="IM37" s="69">
        <f t="shared" si="175"/>
        <v>91.3155636363637</v>
      </c>
      <c r="IP37" s="92">
        <f t="shared" si="176"/>
        <v>45200</v>
      </c>
      <c r="IQ37" s="164">
        <f t="shared" si="177"/>
        <v>8077</v>
      </c>
      <c r="IR37" s="92">
        <v>45261</v>
      </c>
      <c r="IS37" s="106">
        <v>8414</v>
      </c>
      <c r="IT37" s="93">
        <v>61</v>
      </c>
      <c r="IU37" s="63" t="s">
        <v>65</v>
      </c>
      <c r="IV37" s="106">
        <f t="shared" si="94"/>
        <v>337</v>
      </c>
      <c r="IW37" s="93">
        <f t="shared" si="178"/>
        <v>5.52459016393443</v>
      </c>
      <c r="IX37" s="115">
        <f t="shared" si="179"/>
        <v>0.368306010928962</v>
      </c>
      <c r="IY37" s="115">
        <f t="shared" si="165"/>
        <v>0.220983606557377</v>
      </c>
      <c r="IZ37" s="69">
        <f t="shared" si="166"/>
        <v>94.3967636363637</v>
      </c>
      <c r="JC37" s="92">
        <f t="shared" si="187"/>
        <v>45261</v>
      </c>
      <c r="JD37" s="106">
        <f t="shared" si="188"/>
        <v>8414</v>
      </c>
      <c r="JE37" s="92">
        <v>45323</v>
      </c>
      <c r="JF37" s="106">
        <v>8914</v>
      </c>
      <c r="JG37" s="93">
        <f t="shared" si="100"/>
        <v>62</v>
      </c>
      <c r="JH37" s="63" t="s">
        <v>65</v>
      </c>
      <c r="JI37" s="106">
        <f t="shared" si="180"/>
        <v>500</v>
      </c>
      <c r="JJ37" s="93">
        <f t="shared" si="181"/>
        <v>8.06451612903226</v>
      </c>
      <c r="JK37" s="115">
        <f t="shared" si="182"/>
        <v>0.537634408602151</v>
      </c>
      <c r="JL37" s="115">
        <f t="shared" si="167"/>
        <v>0.32258064516129</v>
      </c>
      <c r="JM37" s="69">
        <f t="shared" si="168"/>
        <v>140.054545454545</v>
      </c>
      <c r="JP37" s="92">
        <f t="shared" si="126"/>
        <v>45323</v>
      </c>
      <c r="JQ37" s="106">
        <f t="shared" si="127"/>
        <v>8914</v>
      </c>
      <c r="JR37" s="92">
        <v>45383</v>
      </c>
      <c r="JS37" s="106">
        <v>9322</v>
      </c>
      <c r="JT37" s="93">
        <f t="shared" si="108"/>
        <v>60</v>
      </c>
      <c r="JU37" s="63" t="s">
        <v>65</v>
      </c>
      <c r="JV37" s="106">
        <f t="shared" si="109"/>
        <v>408</v>
      </c>
      <c r="JW37" s="93">
        <f t="shared" si="183"/>
        <v>6.8</v>
      </c>
      <c r="JX37" s="115">
        <f t="shared" si="184"/>
        <v>0.453333333333333</v>
      </c>
      <c r="JY37" s="115">
        <f t="shared" si="169"/>
        <v>0.272</v>
      </c>
      <c r="JZ37" s="69">
        <f t="shared" si="170"/>
        <v>114.284509090909</v>
      </c>
    </row>
    <row r="38" ht="28.8" spans="1:286">
      <c r="A38" t="str">
        <f>'SATEC Meter Schedule Template'!C38</f>
        <v>RMT-APL-01-MDB2-APR27-01-50002663-DL1</v>
      </c>
      <c r="B38" t="str">
        <f>'SATEC Meter Schedule Template'!D38</f>
        <v>MTR-APL-01-MDB2-APR27-01</v>
      </c>
      <c r="C38" t="str">
        <f>'SATEC Meter Schedule Template'!P38</f>
        <v>MDB2</v>
      </c>
      <c r="D38" t="str">
        <f>'SATEC Meter Schedule Template'!Q38</f>
        <v>APR27</v>
      </c>
      <c r="E38" t="str">
        <f>'SATEC Meter Schedule Template'!R38</f>
        <v>01</v>
      </c>
      <c r="F38">
        <f>'SATEC Meter Schedule Template'!S38</f>
        <v>50002663</v>
      </c>
      <c r="G38" t="str">
        <f>'SATEC Meter Schedule Template'!V38</f>
        <v>DL1</v>
      </c>
      <c r="H38" s="61" t="s">
        <v>156</v>
      </c>
      <c r="I38" s="63">
        <v>50002663</v>
      </c>
      <c r="J38" s="18" t="s">
        <v>157</v>
      </c>
      <c r="K38" s="92"/>
      <c r="L38" s="93"/>
      <c r="M38" s="92"/>
      <c r="N38" s="94"/>
      <c r="O38" s="95"/>
      <c r="P38" s="95"/>
      <c r="Q38" s="95"/>
      <c r="R38" s="105">
        <v>44398</v>
      </c>
      <c r="S38" s="63">
        <v>0</v>
      </c>
      <c r="T38" s="92">
        <v>44470</v>
      </c>
      <c r="U38" s="93">
        <v>339</v>
      </c>
      <c r="V38" s="93">
        <f t="shared" si="316"/>
        <v>72</v>
      </c>
      <c r="W38" s="63" t="s">
        <v>121</v>
      </c>
      <c r="X38" s="106">
        <f t="shared" si="317"/>
        <v>339</v>
      </c>
      <c r="Y38" s="93">
        <f t="shared" si="318"/>
        <v>4.70833333333333</v>
      </c>
      <c r="Z38" s="115">
        <f t="shared" si="128"/>
        <v>0.313888888888889</v>
      </c>
      <c r="AA38" s="115">
        <f t="shared" si="129"/>
        <v>0.188333333333333</v>
      </c>
      <c r="AB38" s="69">
        <f t="shared" si="130"/>
        <v>98.31</v>
      </c>
      <c r="AC38" s="93"/>
      <c r="AD38" s="92">
        <f t="shared" si="114"/>
        <v>44470</v>
      </c>
      <c r="AE38" s="106">
        <f t="shared" si="119"/>
        <v>339</v>
      </c>
      <c r="AF38" s="92">
        <v>44531.0000000231</v>
      </c>
      <c r="AG38" s="93">
        <v>602</v>
      </c>
      <c r="AH38" s="93">
        <f t="shared" si="319"/>
        <v>61.0000000231012</v>
      </c>
      <c r="AI38" s="63" t="s">
        <v>121</v>
      </c>
      <c r="AJ38" s="106">
        <f t="shared" si="320"/>
        <v>263</v>
      </c>
      <c r="AK38" s="93">
        <f t="shared" si="321"/>
        <v>4.31147540820328</v>
      </c>
      <c r="AL38" s="115">
        <f t="shared" si="131"/>
        <v>0.287431693880218</v>
      </c>
      <c r="AM38" s="115">
        <f t="shared" si="132"/>
        <v>0.172459016328131</v>
      </c>
      <c r="AN38" s="69">
        <f t="shared" si="133"/>
        <v>76.27</v>
      </c>
      <c r="AQ38" s="92"/>
      <c r="BC38" s="92">
        <f t="shared" si="186"/>
        <v>44531.0000000231</v>
      </c>
      <c r="BD38" s="106">
        <f t="shared" ref="BD38:BD83" si="353">AG38</f>
        <v>602</v>
      </c>
      <c r="BE38" s="92">
        <v>44593.9082523148</v>
      </c>
      <c r="BF38" s="95">
        <v>1130.644</v>
      </c>
      <c r="BG38" s="93">
        <f t="shared" si="322"/>
        <v>62.9082522917015</v>
      </c>
      <c r="BH38" s="63" t="s">
        <v>121</v>
      </c>
      <c r="BI38" s="106">
        <f t="shared" si="323"/>
        <v>528.644</v>
      </c>
      <c r="BJ38" s="93">
        <f t="shared" si="324"/>
        <v>8.40341260076201</v>
      </c>
      <c r="BK38" s="115">
        <f t="shared" si="134"/>
        <v>0.560227506717467</v>
      </c>
      <c r="BL38" s="115">
        <f t="shared" si="135"/>
        <v>0.33613650403048</v>
      </c>
      <c r="BM38" s="69">
        <f t="shared" si="136"/>
        <v>153.30676</v>
      </c>
      <c r="BS38">
        <v>2</v>
      </c>
      <c r="BT38" s="138">
        <v>44631</v>
      </c>
      <c r="BU38" s="142">
        <v>0.456944444444444</v>
      </c>
      <c r="BV38" s="49">
        <v>0.26</v>
      </c>
      <c r="BW38" s="49">
        <v>1.3</v>
      </c>
      <c r="BX38" s="139">
        <f t="shared" si="197"/>
        <v>5</v>
      </c>
      <c r="BY38" s="49" t="s">
        <v>122</v>
      </c>
      <c r="BZ38" s="144" t="s">
        <v>158</v>
      </c>
      <c r="CA38" s="49" t="s">
        <v>124</v>
      </c>
      <c r="CB38" s="142">
        <v>0.484027777777778</v>
      </c>
      <c r="CC38">
        <v>0.55</v>
      </c>
      <c r="CD38">
        <v>0.55</v>
      </c>
      <c r="CE38" s="115">
        <f t="shared" si="198"/>
        <v>1</v>
      </c>
      <c r="CF38" t="s">
        <v>82</v>
      </c>
      <c r="CG38" s="145" t="s">
        <v>83</v>
      </c>
      <c r="CJ38" s="92">
        <f t="shared" si="40"/>
        <v>44593.9082523148</v>
      </c>
      <c r="CK38" s="106">
        <f t="shared" ref="CK38:CK69" si="354">BF38</f>
        <v>1130.644</v>
      </c>
      <c r="CL38" s="146">
        <v>44631.4722222222</v>
      </c>
      <c r="CM38" s="63">
        <v>1318.705</v>
      </c>
      <c r="CN38" s="106">
        <f t="shared" si="313"/>
        <v>188.061</v>
      </c>
      <c r="CO38" s="63">
        <v>3249.024</v>
      </c>
      <c r="CP38" s="106"/>
      <c r="CQ38" s="106"/>
      <c r="CR38" s="106"/>
      <c r="CS38" s="106"/>
      <c r="CT38" s="92">
        <v>44652</v>
      </c>
      <c r="CU38" s="149">
        <v>3344</v>
      </c>
      <c r="CV38" s="93">
        <f t="shared" si="302"/>
        <v>58.0917476851973</v>
      </c>
      <c r="CW38" s="63" t="s">
        <v>121</v>
      </c>
      <c r="CX38" s="106">
        <f>(CU38-CO38)+CN38</f>
        <v>283.037</v>
      </c>
      <c r="CY38" s="93">
        <f t="shared" si="303"/>
        <v>4.87224108893736</v>
      </c>
      <c r="CZ38" s="115">
        <f t="shared" si="325"/>
        <v>0.324816072595824</v>
      </c>
      <c r="DA38" s="115">
        <f t="shared" si="326"/>
        <v>0.194889643557494</v>
      </c>
      <c r="DB38" s="69">
        <f t="shared" si="327"/>
        <v>82.08073</v>
      </c>
      <c r="DE38" s="92">
        <f t="shared" si="43"/>
        <v>44652</v>
      </c>
      <c r="DF38" s="106">
        <f t="shared" si="44"/>
        <v>3344</v>
      </c>
      <c r="DG38" s="106"/>
      <c r="DH38" s="106"/>
      <c r="DI38" s="106"/>
      <c r="DJ38" s="106"/>
      <c r="DK38" s="92">
        <v>44713</v>
      </c>
      <c r="DL38" s="149">
        <v>3729.18</v>
      </c>
      <c r="DM38" s="93">
        <f t="shared" si="304"/>
        <v>61</v>
      </c>
      <c r="DN38" s="63" t="s">
        <v>65</v>
      </c>
      <c r="DO38" s="106">
        <f t="shared" si="314"/>
        <v>385.18</v>
      </c>
      <c r="DP38" s="93">
        <f t="shared" si="305"/>
        <v>6.31442622950819</v>
      </c>
      <c r="DQ38" s="115">
        <f t="shared" si="328"/>
        <v>0.42096174863388</v>
      </c>
      <c r="DR38" s="115">
        <f t="shared" si="329"/>
        <v>0.252577049180328</v>
      </c>
      <c r="DS38" s="69">
        <f t="shared" si="330"/>
        <v>111.7022</v>
      </c>
      <c r="DV38" s="92">
        <f t="shared" si="45"/>
        <v>44713</v>
      </c>
      <c r="DW38" s="106">
        <f t="shared" si="46"/>
        <v>3729.18</v>
      </c>
      <c r="DX38" s="106"/>
      <c r="DY38" s="106"/>
      <c r="DZ38" s="106"/>
      <c r="EA38" s="106"/>
      <c r="EB38" s="92">
        <v>44774</v>
      </c>
      <c r="EC38" s="149">
        <v>4085</v>
      </c>
      <c r="ED38" s="93">
        <f t="shared" si="306"/>
        <v>61</v>
      </c>
      <c r="EE38" s="63" t="s">
        <v>65</v>
      </c>
      <c r="EF38" s="106">
        <f t="shared" si="315"/>
        <v>355.82</v>
      </c>
      <c r="EG38" s="93">
        <f t="shared" si="307"/>
        <v>5.83311475409836</v>
      </c>
      <c r="EH38" s="115">
        <f t="shared" si="331"/>
        <v>0.388874316939891</v>
      </c>
      <c r="EI38" s="115">
        <f t="shared" si="332"/>
        <v>0.233324590163935</v>
      </c>
      <c r="EJ38" s="69">
        <f t="shared" si="333"/>
        <v>103.1878</v>
      </c>
      <c r="EM38" s="92">
        <f t="shared" si="50"/>
        <v>44774</v>
      </c>
      <c r="EN38" s="106">
        <f t="shared" si="51"/>
        <v>4085</v>
      </c>
      <c r="EO38" s="106"/>
      <c r="EP38" s="106"/>
      <c r="EQ38" s="106"/>
      <c r="ER38" s="106"/>
      <c r="ES38" s="92">
        <v>44835</v>
      </c>
      <c r="ET38" s="149">
        <v>4426</v>
      </c>
      <c r="EU38" s="93">
        <f t="shared" si="20"/>
        <v>61</v>
      </c>
      <c r="EV38" s="63" t="s">
        <v>65</v>
      </c>
      <c r="EW38" s="106">
        <f t="shared" si="146"/>
        <v>341</v>
      </c>
      <c r="EX38" s="93">
        <f t="shared" si="308"/>
        <v>5.59016393442623</v>
      </c>
      <c r="EY38" s="115">
        <f t="shared" si="334"/>
        <v>0.372677595628415</v>
      </c>
      <c r="EZ38" s="115">
        <f t="shared" si="335"/>
        <v>0.223606557377049</v>
      </c>
      <c r="FA38" s="69">
        <f t="shared" si="336"/>
        <v>98.89</v>
      </c>
      <c r="FD38" s="92">
        <f t="shared" si="55"/>
        <v>44835</v>
      </c>
      <c r="FE38" s="106">
        <f t="shared" si="56"/>
        <v>4426</v>
      </c>
      <c r="FF38" s="106"/>
      <c r="FG38" s="106"/>
      <c r="FH38" s="106"/>
      <c r="FI38" s="106"/>
      <c r="FJ38" s="92">
        <v>44896</v>
      </c>
      <c r="FK38" s="149">
        <v>4693</v>
      </c>
      <c r="FL38" s="93">
        <f t="shared" si="26"/>
        <v>61</v>
      </c>
      <c r="FM38" s="63" t="s">
        <v>65</v>
      </c>
      <c r="FN38" s="106">
        <f t="shared" si="150"/>
        <v>267</v>
      </c>
      <c r="FO38" s="93">
        <f t="shared" si="309"/>
        <v>4.37704918032787</v>
      </c>
      <c r="FP38" s="115">
        <f t="shared" si="337"/>
        <v>0.291803278688525</v>
      </c>
      <c r="FQ38" s="115">
        <f t="shared" si="338"/>
        <v>0.175081967213115</v>
      </c>
      <c r="FR38" s="69">
        <f t="shared" si="339"/>
        <v>77.43</v>
      </c>
      <c r="FU38" s="92">
        <f t="shared" si="61"/>
        <v>44896</v>
      </c>
      <c r="FV38" s="106">
        <f t="shared" si="62"/>
        <v>4693</v>
      </c>
      <c r="FW38" s="106"/>
      <c r="FX38" s="106"/>
      <c r="FY38" s="106"/>
      <c r="FZ38" s="106"/>
      <c r="GA38" s="92">
        <v>44958</v>
      </c>
      <c r="GB38" s="106">
        <v>5072.148</v>
      </c>
      <c r="GC38" s="93">
        <f t="shared" si="30"/>
        <v>62</v>
      </c>
      <c r="GD38" s="63" t="s">
        <v>65</v>
      </c>
      <c r="GE38" s="106">
        <f t="shared" si="195"/>
        <v>379.148</v>
      </c>
      <c r="GF38" s="93">
        <f t="shared" si="310"/>
        <v>6.11529032258065</v>
      </c>
      <c r="GG38" s="115">
        <f t="shared" si="340"/>
        <v>0.407686021505376</v>
      </c>
      <c r="GH38" s="115">
        <f t="shared" si="341"/>
        <v>0.244611612903226</v>
      </c>
      <c r="GI38" s="69">
        <f t="shared" si="342"/>
        <v>109.95292</v>
      </c>
      <c r="GL38" s="92">
        <f t="shared" si="66"/>
        <v>44958</v>
      </c>
      <c r="GM38" s="106">
        <f t="shared" si="67"/>
        <v>5072.148</v>
      </c>
      <c r="GN38" s="106"/>
      <c r="GO38" s="106"/>
      <c r="GP38" s="106"/>
      <c r="GQ38" s="106"/>
      <c r="GR38" s="92">
        <v>45017</v>
      </c>
      <c r="GS38" s="106">
        <v>5351.108</v>
      </c>
      <c r="GT38" s="93">
        <f t="shared" si="262"/>
        <v>59</v>
      </c>
      <c r="GU38" s="63" t="s">
        <v>65</v>
      </c>
      <c r="GV38" s="106">
        <f t="shared" si="263"/>
        <v>278.96</v>
      </c>
      <c r="GW38" s="93">
        <f t="shared" si="311"/>
        <v>4.72813559322034</v>
      </c>
      <c r="GX38" s="115">
        <f t="shared" si="343"/>
        <v>0.315209039548023</v>
      </c>
      <c r="GY38" s="115">
        <f t="shared" si="344"/>
        <v>0.189125423728814</v>
      </c>
      <c r="GZ38" s="69">
        <f t="shared" si="345"/>
        <v>80.8984</v>
      </c>
      <c r="HC38" s="92">
        <f t="shared" si="71"/>
        <v>45017</v>
      </c>
      <c r="HD38" s="106">
        <f t="shared" si="72"/>
        <v>5351.108</v>
      </c>
      <c r="HE38" s="92">
        <v>45078</v>
      </c>
      <c r="HF38" s="106">
        <v>5640.095</v>
      </c>
      <c r="HG38" s="93">
        <v>59</v>
      </c>
      <c r="HH38" s="63" t="s">
        <v>65</v>
      </c>
      <c r="HI38" s="106">
        <f t="shared" si="73"/>
        <v>288.987</v>
      </c>
      <c r="HJ38" s="93">
        <f t="shared" si="312"/>
        <v>4.89808474576271</v>
      </c>
      <c r="HK38" s="115">
        <f t="shared" si="346"/>
        <v>0.326538983050847</v>
      </c>
      <c r="HL38" s="115">
        <f t="shared" si="347"/>
        <v>0.195923389830508</v>
      </c>
      <c r="HM38" s="69">
        <f t="shared" si="348"/>
        <v>83.80623</v>
      </c>
      <c r="HP38" s="92">
        <f t="shared" si="77"/>
        <v>45078</v>
      </c>
      <c r="HQ38" s="106">
        <f t="shared" si="78"/>
        <v>5640.095</v>
      </c>
      <c r="HR38" s="92">
        <v>45139</v>
      </c>
      <c r="HS38" s="106">
        <v>5972.97</v>
      </c>
      <c r="HT38" s="93">
        <f t="shared" si="79"/>
        <v>61</v>
      </c>
      <c r="HU38" s="63" t="s">
        <v>65</v>
      </c>
      <c r="HV38" s="106">
        <f t="shared" si="80"/>
        <v>332.875</v>
      </c>
      <c r="HW38" s="93">
        <f t="shared" si="81"/>
        <v>5.45696721311475</v>
      </c>
      <c r="HX38" s="115">
        <f t="shared" si="349"/>
        <v>0.36379781420765</v>
      </c>
      <c r="HY38" s="115">
        <f t="shared" si="350"/>
        <v>0.21827868852459</v>
      </c>
      <c r="HZ38" s="69">
        <f t="shared" si="173"/>
        <v>93.2413136363636</v>
      </c>
      <c r="IC38" s="92">
        <f t="shared" si="85"/>
        <v>45139</v>
      </c>
      <c r="ID38" s="106">
        <f t="shared" si="86"/>
        <v>5972.97</v>
      </c>
      <c r="IE38" s="92">
        <v>45200</v>
      </c>
      <c r="IF38" s="106">
        <v>6235.742</v>
      </c>
      <c r="IG38" s="93">
        <f t="shared" si="87"/>
        <v>61</v>
      </c>
      <c r="IH38" s="63" t="s">
        <v>65</v>
      </c>
      <c r="II38" s="106">
        <f t="shared" si="88"/>
        <v>262.772</v>
      </c>
      <c r="IJ38" s="93">
        <f t="shared" si="38"/>
        <v>4.30773770491803</v>
      </c>
      <c r="IK38" s="115">
        <f t="shared" si="351"/>
        <v>0.287182513661202</v>
      </c>
      <c r="IL38" s="115">
        <f t="shared" si="352"/>
        <v>0.172309508196721</v>
      </c>
      <c r="IM38" s="69">
        <f t="shared" si="175"/>
        <v>73.6048260363636</v>
      </c>
      <c r="IP38" s="92">
        <f t="shared" si="176"/>
        <v>45200</v>
      </c>
      <c r="IQ38" s="164">
        <f t="shared" si="177"/>
        <v>6235.742</v>
      </c>
      <c r="IR38" s="92">
        <v>45261</v>
      </c>
      <c r="IS38" s="106">
        <v>6515.577</v>
      </c>
      <c r="IT38" s="93">
        <v>61</v>
      </c>
      <c r="IU38" s="63" t="s">
        <v>65</v>
      </c>
      <c r="IV38" s="106">
        <f t="shared" si="94"/>
        <v>279.835</v>
      </c>
      <c r="IW38" s="93">
        <f t="shared" si="178"/>
        <v>4.58745901639344</v>
      </c>
      <c r="IX38" s="115">
        <f t="shared" si="179"/>
        <v>0.305830601092896</v>
      </c>
      <c r="IY38" s="115">
        <f t="shared" si="165"/>
        <v>0.183498360655738</v>
      </c>
      <c r="IZ38" s="69">
        <f t="shared" si="166"/>
        <v>78.3843274545455</v>
      </c>
      <c r="JC38" s="92">
        <f t="shared" si="187"/>
        <v>45261</v>
      </c>
      <c r="JD38" s="106">
        <f t="shared" si="188"/>
        <v>6515.577</v>
      </c>
      <c r="JE38" s="92">
        <v>45323</v>
      </c>
      <c r="JF38" s="106">
        <v>6938.969</v>
      </c>
      <c r="JG38" s="93">
        <f t="shared" si="100"/>
        <v>62</v>
      </c>
      <c r="JH38" s="63" t="s">
        <v>65</v>
      </c>
      <c r="JI38" s="106">
        <f t="shared" si="180"/>
        <v>423.392</v>
      </c>
      <c r="JJ38" s="93">
        <f t="shared" si="181"/>
        <v>6.82890322580645</v>
      </c>
      <c r="JK38" s="115">
        <f t="shared" si="182"/>
        <v>0.455260215053763</v>
      </c>
      <c r="JL38" s="115">
        <f t="shared" si="167"/>
        <v>0.273156129032258</v>
      </c>
      <c r="JM38" s="69">
        <f t="shared" si="168"/>
        <v>118.595948218182</v>
      </c>
      <c r="JP38" s="92">
        <f t="shared" si="126"/>
        <v>45323</v>
      </c>
      <c r="JQ38" s="106">
        <f t="shared" si="127"/>
        <v>6938.969</v>
      </c>
      <c r="JR38" s="92">
        <v>45383</v>
      </c>
      <c r="JS38" s="106">
        <v>7325.027</v>
      </c>
      <c r="JT38" s="93">
        <f t="shared" si="108"/>
        <v>60</v>
      </c>
      <c r="JU38" s="63" t="s">
        <v>65</v>
      </c>
      <c r="JV38" s="106">
        <f t="shared" si="109"/>
        <v>386.058</v>
      </c>
      <c r="JW38" s="93">
        <f t="shared" si="183"/>
        <v>6.4343</v>
      </c>
      <c r="JX38" s="115">
        <f t="shared" si="184"/>
        <v>0.428953333333333</v>
      </c>
      <c r="JY38" s="115">
        <f t="shared" si="169"/>
        <v>0.257372</v>
      </c>
      <c r="JZ38" s="69">
        <f t="shared" si="170"/>
        <v>108.138355418182</v>
      </c>
    </row>
    <row r="39" ht="28.8" spans="1:286">
      <c r="A39" t="str">
        <f>'SATEC Meter Schedule Template'!C39</f>
        <v>RMT-APL-01-MDB2-APR28-01-50002663-DL2</v>
      </c>
      <c r="B39" t="str">
        <f>'SATEC Meter Schedule Template'!D39</f>
        <v>MTR-APL-01-MDB2-APR28-01</v>
      </c>
      <c r="C39" t="str">
        <f>'SATEC Meter Schedule Template'!P39</f>
        <v>MDB2</v>
      </c>
      <c r="D39" t="str">
        <f>'SATEC Meter Schedule Template'!Q39</f>
        <v>APR28</v>
      </c>
      <c r="E39" t="str">
        <f>'SATEC Meter Schedule Template'!R39</f>
        <v>01</v>
      </c>
      <c r="F39">
        <f>'SATEC Meter Schedule Template'!S39</f>
        <v>50002663</v>
      </c>
      <c r="G39" t="str">
        <f>'SATEC Meter Schedule Template'!V39</f>
        <v>DL2</v>
      </c>
      <c r="H39" s="61" t="s">
        <v>159</v>
      </c>
      <c r="I39" s="63">
        <v>50002663</v>
      </c>
      <c r="J39" s="18" t="s">
        <v>160</v>
      </c>
      <c r="K39" s="92"/>
      <c r="L39" s="93"/>
      <c r="M39" s="92"/>
      <c r="N39" s="94"/>
      <c r="O39" s="95"/>
      <c r="P39" s="95"/>
      <c r="Q39" s="95"/>
      <c r="R39" s="105">
        <v>44398</v>
      </c>
      <c r="S39" s="63">
        <v>0</v>
      </c>
      <c r="T39" s="92">
        <v>44470</v>
      </c>
      <c r="U39" s="93">
        <v>628</v>
      </c>
      <c r="V39" s="93">
        <f t="shared" si="316"/>
        <v>72</v>
      </c>
      <c r="W39" s="63" t="s">
        <v>121</v>
      </c>
      <c r="X39" s="106">
        <f t="shared" si="317"/>
        <v>628</v>
      </c>
      <c r="Y39" s="93">
        <f t="shared" si="318"/>
        <v>8.72222222222222</v>
      </c>
      <c r="Z39" s="115">
        <f t="shared" si="128"/>
        <v>0.581481481481481</v>
      </c>
      <c r="AA39" s="115">
        <f t="shared" si="129"/>
        <v>0.348888888888889</v>
      </c>
      <c r="AB39" s="69">
        <f t="shared" si="130"/>
        <v>182.12</v>
      </c>
      <c r="AC39" s="93"/>
      <c r="AD39" s="92">
        <f t="shared" si="114"/>
        <v>44470</v>
      </c>
      <c r="AE39" s="106">
        <f t="shared" si="119"/>
        <v>628</v>
      </c>
      <c r="AF39" s="92">
        <v>44531.0000000231</v>
      </c>
      <c r="AG39" s="93">
        <v>1193</v>
      </c>
      <c r="AH39" s="93">
        <f t="shared" si="319"/>
        <v>61.0000000231012</v>
      </c>
      <c r="AI39" s="63" t="s">
        <v>121</v>
      </c>
      <c r="AJ39" s="106">
        <f t="shared" si="320"/>
        <v>565</v>
      </c>
      <c r="AK39" s="93">
        <f t="shared" si="321"/>
        <v>9.26229507845951</v>
      </c>
      <c r="AL39" s="115">
        <f t="shared" si="131"/>
        <v>0.617486338563967</v>
      </c>
      <c r="AM39" s="115">
        <f t="shared" si="132"/>
        <v>0.37049180313838</v>
      </c>
      <c r="AN39" s="69">
        <f t="shared" si="133"/>
        <v>163.85</v>
      </c>
      <c r="AQ39" s="92"/>
      <c r="BC39" s="92">
        <f t="shared" si="186"/>
        <v>44531.0000000231</v>
      </c>
      <c r="BD39" s="106">
        <f t="shared" si="353"/>
        <v>1193</v>
      </c>
      <c r="BE39" s="92">
        <v>44593.9082523148</v>
      </c>
      <c r="BF39" s="95">
        <v>2705.85</v>
      </c>
      <c r="BG39" s="93">
        <f t="shared" si="322"/>
        <v>62.9082522917015</v>
      </c>
      <c r="BH39" s="63" t="s">
        <v>121</v>
      </c>
      <c r="BI39" s="106">
        <f t="shared" si="323"/>
        <v>1512.85</v>
      </c>
      <c r="BJ39" s="93">
        <f t="shared" si="324"/>
        <v>24.0485142233011</v>
      </c>
      <c r="BK39" s="115">
        <f t="shared" si="134"/>
        <v>1.60323428155341</v>
      </c>
      <c r="BL39" s="115">
        <f t="shared" si="135"/>
        <v>0.961940568932045</v>
      </c>
      <c r="BM39" s="69">
        <f t="shared" si="136"/>
        <v>438.7265</v>
      </c>
      <c r="BS39">
        <v>2</v>
      </c>
      <c r="BT39" s="138">
        <v>44631</v>
      </c>
      <c r="BU39" s="142">
        <v>0.456944444444444</v>
      </c>
      <c r="BV39" s="49">
        <v>1.3</v>
      </c>
      <c r="BW39" s="49">
        <v>0.28</v>
      </c>
      <c r="BX39" s="139">
        <f t="shared" si="197"/>
        <v>0.215384615384615</v>
      </c>
      <c r="BY39" s="49" t="s">
        <v>122</v>
      </c>
      <c r="BZ39" s="144" t="s">
        <v>161</v>
      </c>
      <c r="CA39" s="49" t="s">
        <v>124</v>
      </c>
      <c r="CB39" s="142">
        <v>0.484027777777778</v>
      </c>
      <c r="CC39">
        <v>1.5</v>
      </c>
      <c r="CD39">
        <v>1.49</v>
      </c>
      <c r="CE39" s="115">
        <f t="shared" ref="CE39:CE47" si="355">(CD39/CC39)</f>
        <v>0.993333333333333</v>
      </c>
      <c r="CF39" t="s">
        <v>82</v>
      </c>
      <c r="CG39" s="145" t="s">
        <v>83</v>
      </c>
      <c r="CJ39" s="92">
        <f t="shared" si="40"/>
        <v>44593.9082523148</v>
      </c>
      <c r="CK39" s="106">
        <f t="shared" si="354"/>
        <v>2705.85</v>
      </c>
      <c r="CL39" s="146">
        <v>44631.4722222222</v>
      </c>
      <c r="CM39" s="63">
        <v>3249.024</v>
      </c>
      <c r="CN39" s="106">
        <f t="shared" si="313"/>
        <v>543.174</v>
      </c>
      <c r="CO39" s="63">
        <v>1318.705</v>
      </c>
      <c r="CP39" s="106"/>
      <c r="CQ39" s="106"/>
      <c r="CR39" s="106"/>
      <c r="CS39" s="106"/>
      <c r="CT39" s="92">
        <v>44652</v>
      </c>
      <c r="CU39" s="149">
        <v>1526</v>
      </c>
      <c r="CV39" s="93">
        <f t="shared" si="302"/>
        <v>58.0917476851973</v>
      </c>
      <c r="CW39" s="63" t="s">
        <v>121</v>
      </c>
      <c r="CX39" s="106">
        <f>(CU39-CO39)+CN39</f>
        <v>750.469</v>
      </c>
      <c r="CY39" s="93">
        <f t="shared" ref="CY39:CY41" si="356">CX39/CV39</f>
        <v>12.9186851817032</v>
      </c>
      <c r="CZ39" s="115">
        <f t="shared" ref="CZ39:CZ41" si="357">CY39/15</f>
        <v>0.861245678780213</v>
      </c>
      <c r="DA39" s="115">
        <f t="shared" ref="DA39:DA41" si="358">CY39/25</f>
        <v>0.516747407268128</v>
      </c>
      <c r="DB39" s="69">
        <f t="shared" ref="DB39:DB41" si="359">CX39*0.29</f>
        <v>217.63601</v>
      </c>
      <c r="DE39" s="92">
        <f t="shared" si="43"/>
        <v>44652</v>
      </c>
      <c r="DF39" s="106">
        <f t="shared" si="44"/>
        <v>1526</v>
      </c>
      <c r="DG39" s="106"/>
      <c r="DH39" s="106"/>
      <c r="DI39" s="106"/>
      <c r="DJ39" s="106"/>
      <c r="DK39" s="92">
        <v>44713</v>
      </c>
      <c r="DL39" s="149">
        <v>2237.432</v>
      </c>
      <c r="DM39" s="93">
        <f t="shared" si="304"/>
        <v>61</v>
      </c>
      <c r="DN39" s="63" t="s">
        <v>65</v>
      </c>
      <c r="DO39" s="106">
        <f t="shared" si="314"/>
        <v>711.432</v>
      </c>
      <c r="DP39" s="93">
        <f t="shared" ref="DP39:DP41" si="360">DO39/DM39</f>
        <v>11.6628196721311</v>
      </c>
      <c r="DQ39" s="115">
        <f t="shared" ref="DQ39:DQ41" si="361">DP39/15</f>
        <v>0.77752131147541</v>
      </c>
      <c r="DR39" s="115">
        <f t="shared" ref="DR39:DR41" si="362">DP39/25</f>
        <v>0.466512786885246</v>
      </c>
      <c r="DS39" s="69">
        <f t="shared" ref="DS39:DS41" si="363">DO39*0.29</f>
        <v>206.31528</v>
      </c>
      <c r="DV39" s="92">
        <f t="shared" si="45"/>
        <v>44713</v>
      </c>
      <c r="DW39" s="106">
        <f t="shared" si="46"/>
        <v>2237.432</v>
      </c>
      <c r="DX39" s="106"/>
      <c r="DY39" s="106"/>
      <c r="DZ39" s="106"/>
      <c r="EA39" s="106"/>
      <c r="EB39" s="92">
        <v>44774</v>
      </c>
      <c r="EC39" s="149">
        <v>2823</v>
      </c>
      <c r="ED39" s="93">
        <f t="shared" si="306"/>
        <v>61</v>
      </c>
      <c r="EE39" s="63" t="s">
        <v>65</v>
      </c>
      <c r="EF39" s="106">
        <f t="shared" si="315"/>
        <v>585.568</v>
      </c>
      <c r="EG39" s="93">
        <f t="shared" ref="EG39:EG41" si="364">EF39/ED39</f>
        <v>9.59947540983607</v>
      </c>
      <c r="EH39" s="115">
        <f t="shared" ref="EH39:EH41" si="365">EG39/15</f>
        <v>0.639965027322405</v>
      </c>
      <c r="EI39" s="115">
        <f t="shared" ref="EI39:EI41" si="366">EG39/25</f>
        <v>0.383979016393443</v>
      </c>
      <c r="EJ39" s="69">
        <f t="shared" ref="EJ39:EJ41" si="367">EF39*0.29</f>
        <v>169.81472</v>
      </c>
      <c r="EM39" s="92">
        <f t="shared" si="50"/>
        <v>44774</v>
      </c>
      <c r="EN39" s="106">
        <f t="shared" si="51"/>
        <v>2823</v>
      </c>
      <c r="EO39" s="106"/>
      <c r="EP39" s="106"/>
      <c r="EQ39" s="106"/>
      <c r="ER39" s="106"/>
      <c r="ES39" s="92">
        <v>44835</v>
      </c>
      <c r="ET39" s="149">
        <v>3493</v>
      </c>
      <c r="EU39" s="93">
        <f t="shared" si="20"/>
        <v>61</v>
      </c>
      <c r="EV39" s="63" t="s">
        <v>65</v>
      </c>
      <c r="EW39" s="106">
        <f t="shared" si="146"/>
        <v>670</v>
      </c>
      <c r="EX39" s="93">
        <f t="shared" ref="EX39:EX41" si="368">EW39/EU39</f>
        <v>10.983606557377</v>
      </c>
      <c r="EY39" s="115">
        <f t="shared" ref="EY39:EY41" si="369">EX39/15</f>
        <v>0.73224043715847</v>
      </c>
      <c r="EZ39" s="115">
        <f t="shared" ref="EZ39:EZ41" si="370">EX39/25</f>
        <v>0.439344262295082</v>
      </c>
      <c r="FA39" s="69">
        <f t="shared" ref="FA39:FA41" si="371">EW39*0.29</f>
        <v>194.3</v>
      </c>
      <c r="FD39" s="92">
        <f t="shared" si="55"/>
        <v>44835</v>
      </c>
      <c r="FE39" s="106">
        <f t="shared" si="56"/>
        <v>3493</v>
      </c>
      <c r="FF39" s="106"/>
      <c r="FG39" s="106"/>
      <c r="FH39" s="106"/>
      <c r="FI39" s="106"/>
      <c r="FJ39" s="92">
        <v>44896</v>
      </c>
      <c r="FK39" s="149">
        <v>4158</v>
      </c>
      <c r="FL39" s="93">
        <f t="shared" si="26"/>
        <v>61</v>
      </c>
      <c r="FM39" s="63" t="s">
        <v>65</v>
      </c>
      <c r="FN39" s="106">
        <f t="shared" si="150"/>
        <v>665</v>
      </c>
      <c r="FO39" s="93">
        <f t="shared" ref="FO39:FO41" si="372">FN39/FL39</f>
        <v>10.9016393442623</v>
      </c>
      <c r="FP39" s="115">
        <f t="shared" ref="FP39:FP41" si="373">FO39/15</f>
        <v>0.726775956284153</v>
      </c>
      <c r="FQ39" s="115">
        <f t="shared" ref="FQ39:FQ41" si="374">FO39/25</f>
        <v>0.436065573770492</v>
      </c>
      <c r="FR39" s="69">
        <f t="shared" ref="FR39:FR41" si="375">FN39*0.29</f>
        <v>192.85</v>
      </c>
      <c r="FU39" s="92">
        <f t="shared" si="61"/>
        <v>44896</v>
      </c>
      <c r="FV39" s="106">
        <f t="shared" si="62"/>
        <v>4158</v>
      </c>
      <c r="FW39" s="106"/>
      <c r="FX39" s="106"/>
      <c r="FY39" s="106"/>
      <c r="FZ39" s="106"/>
      <c r="GA39" s="92">
        <v>44958</v>
      </c>
      <c r="GB39" s="106">
        <v>5369.8</v>
      </c>
      <c r="GC39" s="93">
        <f t="shared" si="30"/>
        <v>62</v>
      </c>
      <c r="GD39" s="63" t="s">
        <v>65</v>
      </c>
      <c r="GE39" s="106">
        <f t="shared" si="195"/>
        <v>1211.8</v>
      </c>
      <c r="GF39" s="93">
        <f t="shared" ref="GF39:GF41" si="376">GE39/GC39</f>
        <v>19.5451612903226</v>
      </c>
      <c r="GG39" s="115">
        <f t="shared" ref="GG39:GG41" si="377">GF39/15</f>
        <v>1.30301075268817</v>
      </c>
      <c r="GH39" s="115">
        <f t="shared" ref="GH39:GH41" si="378">GF39/25</f>
        <v>0.781806451612903</v>
      </c>
      <c r="GI39" s="69">
        <f t="shared" ref="GI39:GI41" si="379">GE39*0.29</f>
        <v>351.422</v>
      </c>
      <c r="GL39" s="92">
        <f t="shared" si="66"/>
        <v>44958</v>
      </c>
      <c r="GM39" s="106">
        <f t="shared" si="67"/>
        <v>5369.8</v>
      </c>
      <c r="GN39" s="106"/>
      <c r="GO39" s="106"/>
      <c r="GP39" s="106"/>
      <c r="GQ39" s="106"/>
      <c r="GR39" s="92">
        <v>45017</v>
      </c>
      <c r="GS39" s="106">
        <v>6212.053</v>
      </c>
      <c r="GT39" s="93">
        <f t="shared" si="262"/>
        <v>59</v>
      </c>
      <c r="GU39" s="63" t="s">
        <v>65</v>
      </c>
      <c r="GV39" s="106">
        <f t="shared" si="263"/>
        <v>842.253</v>
      </c>
      <c r="GW39" s="93">
        <f t="shared" ref="GW39:GW41" si="380">GV39/GT39</f>
        <v>14.2754745762712</v>
      </c>
      <c r="GX39" s="115">
        <f t="shared" ref="GX39:GX41" si="381">GW39/15</f>
        <v>0.951698305084745</v>
      </c>
      <c r="GY39" s="115">
        <f t="shared" ref="GY39:GY41" si="382">GW39/25</f>
        <v>0.571018983050847</v>
      </c>
      <c r="GZ39" s="69">
        <f t="shared" ref="GZ39:GZ41" si="383">GV39*0.29</f>
        <v>244.25337</v>
      </c>
      <c r="HC39" s="92">
        <f t="shared" si="71"/>
        <v>45017</v>
      </c>
      <c r="HD39" s="106">
        <f t="shared" si="72"/>
        <v>6212.053</v>
      </c>
      <c r="HE39" s="92">
        <v>45078</v>
      </c>
      <c r="HF39" s="106">
        <v>6847.469</v>
      </c>
      <c r="HG39" s="93">
        <v>59</v>
      </c>
      <c r="HH39" s="63" t="s">
        <v>65</v>
      </c>
      <c r="HI39" s="106">
        <f t="shared" si="73"/>
        <v>635.416</v>
      </c>
      <c r="HJ39" s="93">
        <f t="shared" ref="HJ39:HJ41" si="384">HI39/HG39</f>
        <v>10.7697627118644</v>
      </c>
      <c r="HK39" s="115">
        <f t="shared" ref="HK39:HK41" si="385">HJ39/15</f>
        <v>0.717984180790961</v>
      </c>
      <c r="HL39" s="115">
        <f t="shared" ref="HL39:HL41" si="386">HJ39/25</f>
        <v>0.430790508474576</v>
      </c>
      <c r="HM39" s="69">
        <f t="shared" ref="HM39:HM41" si="387">HI39*0.29</f>
        <v>184.27064</v>
      </c>
      <c r="HP39" s="92">
        <f t="shared" si="77"/>
        <v>45078</v>
      </c>
      <c r="HQ39" s="106">
        <f t="shared" si="78"/>
        <v>6847.469</v>
      </c>
      <c r="HR39" s="92">
        <v>45139</v>
      </c>
      <c r="HS39" s="106">
        <v>7478.835</v>
      </c>
      <c r="HT39" s="93">
        <f t="shared" si="79"/>
        <v>61</v>
      </c>
      <c r="HU39" s="63" t="s">
        <v>65</v>
      </c>
      <c r="HV39" s="106">
        <f t="shared" si="80"/>
        <v>631.366</v>
      </c>
      <c r="HW39" s="93">
        <f t="shared" si="81"/>
        <v>10.350262295082</v>
      </c>
      <c r="HX39" s="115">
        <f t="shared" ref="HX39:HX41" si="388">HW39/15</f>
        <v>0.690017486338798</v>
      </c>
      <c r="HY39" s="115">
        <f t="shared" ref="HY39:HY41" si="389">HW39/25</f>
        <v>0.414010491803279</v>
      </c>
      <c r="HZ39" s="69">
        <f t="shared" si="173"/>
        <v>176.851356290909</v>
      </c>
      <c r="IC39" s="92">
        <f t="shared" si="85"/>
        <v>45139</v>
      </c>
      <c r="ID39" s="106">
        <f t="shared" si="86"/>
        <v>7478.835</v>
      </c>
      <c r="IE39" s="92">
        <v>45200</v>
      </c>
      <c r="IF39" s="106">
        <v>8017.808</v>
      </c>
      <c r="IG39" s="93">
        <f t="shared" si="87"/>
        <v>61</v>
      </c>
      <c r="IH39" s="63" t="s">
        <v>65</v>
      </c>
      <c r="II39" s="106">
        <f t="shared" si="88"/>
        <v>538.973</v>
      </c>
      <c r="IJ39" s="93">
        <f t="shared" si="38"/>
        <v>8.83562295081967</v>
      </c>
      <c r="IK39" s="115">
        <f t="shared" ref="IK39:IK41" si="390">IJ39/15</f>
        <v>0.589041530054645</v>
      </c>
      <c r="IL39" s="115">
        <f t="shared" ref="IL39:IL41" si="391">IJ39/25</f>
        <v>0.353424918032787</v>
      </c>
      <c r="IM39" s="69">
        <f t="shared" si="175"/>
        <v>150.971237054545</v>
      </c>
      <c r="IP39" s="92">
        <f t="shared" si="176"/>
        <v>45200</v>
      </c>
      <c r="IQ39" s="164">
        <f t="shared" si="177"/>
        <v>8017.808</v>
      </c>
      <c r="IR39" s="92">
        <v>45261</v>
      </c>
      <c r="IS39" s="106">
        <v>8686.155</v>
      </c>
      <c r="IT39" s="93">
        <v>61</v>
      </c>
      <c r="IU39" s="63" t="s">
        <v>65</v>
      </c>
      <c r="IV39" s="106">
        <f t="shared" si="94"/>
        <v>668.347000000001</v>
      </c>
      <c r="IW39" s="93">
        <f t="shared" si="178"/>
        <v>10.9565081967213</v>
      </c>
      <c r="IX39" s="115">
        <f t="shared" si="179"/>
        <v>0.730433879781421</v>
      </c>
      <c r="IY39" s="115">
        <f t="shared" si="165"/>
        <v>0.438260327868853</v>
      </c>
      <c r="IZ39" s="69">
        <f t="shared" si="166"/>
        <v>187.210070581818</v>
      </c>
      <c r="JC39" s="92">
        <f t="shared" si="187"/>
        <v>45261</v>
      </c>
      <c r="JD39" s="106">
        <f t="shared" si="188"/>
        <v>8686.155</v>
      </c>
      <c r="JE39" s="92">
        <v>45323</v>
      </c>
      <c r="JF39" s="106">
        <v>10050.348</v>
      </c>
      <c r="JG39" s="93">
        <f t="shared" si="100"/>
        <v>62</v>
      </c>
      <c r="JH39" s="63" t="s">
        <v>65</v>
      </c>
      <c r="JI39" s="106">
        <f t="shared" si="180"/>
        <v>1364.193</v>
      </c>
      <c r="JJ39" s="93">
        <f t="shared" si="181"/>
        <v>22.0031129032258</v>
      </c>
      <c r="JK39" s="115">
        <f t="shared" si="182"/>
        <v>1.46687419354839</v>
      </c>
      <c r="JL39" s="115">
        <f t="shared" si="167"/>
        <v>0.880124516129032</v>
      </c>
      <c r="JM39" s="69">
        <f t="shared" si="168"/>
        <v>382.122861054545</v>
      </c>
      <c r="JP39" s="92">
        <f t="shared" si="126"/>
        <v>45323</v>
      </c>
      <c r="JQ39" s="106">
        <f t="shared" si="127"/>
        <v>10050.348</v>
      </c>
      <c r="JR39" s="92">
        <v>45383</v>
      </c>
      <c r="JS39" s="106">
        <v>11131.737</v>
      </c>
      <c r="JT39" s="93">
        <f t="shared" si="108"/>
        <v>60</v>
      </c>
      <c r="JU39" s="63" t="s">
        <v>65</v>
      </c>
      <c r="JV39" s="106">
        <f t="shared" si="109"/>
        <v>1081.389</v>
      </c>
      <c r="JW39" s="93">
        <f t="shared" si="183"/>
        <v>18.02315</v>
      </c>
      <c r="JX39" s="115">
        <f t="shared" si="184"/>
        <v>1.20154333333333</v>
      </c>
      <c r="JY39" s="115">
        <f t="shared" si="169"/>
        <v>0.720926</v>
      </c>
      <c r="JZ39" s="69">
        <f t="shared" si="170"/>
        <v>302.906889709091</v>
      </c>
    </row>
    <row r="40" ht="28.8" spans="1:286">
      <c r="A40" t="str">
        <f>'SATEC Meter Schedule Template'!C40</f>
        <v>RMT-APL-01-MDB2-APR29-01-50002663-DL3</v>
      </c>
      <c r="B40" t="str">
        <f>'SATEC Meter Schedule Template'!D40</f>
        <v>MTR-APL-01-MDB2-APR29-01</v>
      </c>
      <c r="C40" t="str">
        <f>'SATEC Meter Schedule Template'!P40</f>
        <v>MDB2</v>
      </c>
      <c r="D40" t="str">
        <f>'SATEC Meter Schedule Template'!Q40</f>
        <v>APR29</v>
      </c>
      <c r="E40" t="str">
        <f>'SATEC Meter Schedule Template'!R40</f>
        <v>01</v>
      </c>
      <c r="F40">
        <f>'SATEC Meter Schedule Template'!S40</f>
        <v>50002663</v>
      </c>
      <c r="G40" t="str">
        <f>'SATEC Meter Schedule Template'!V40</f>
        <v>DL3</v>
      </c>
      <c r="H40" s="61" t="s">
        <v>162</v>
      </c>
      <c r="I40" s="63">
        <v>50002663</v>
      </c>
      <c r="J40" s="18" t="s">
        <v>163</v>
      </c>
      <c r="K40" s="92"/>
      <c r="L40" s="93"/>
      <c r="M40" s="92"/>
      <c r="N40" s="94"/>
      <c r="O40" s="95"/>
      <c r="P40" s="95"/>
      <c r="Q40" s="95"/>
      <c r="R40" s="105">
        <v>44398</v>
      </c>
      <c r="S40" s="63">
        <v>0</v>
      </c>
      <c r="T40" s="92">
        <v>44470</v>
      </c>
      <c r="U40" s="93">
        <v>1371</v>
      </c>
      <c r="V40" s="93">
        <f t="shared" si="316"/>
        <v>72</v>
      </c>
      <c r="W40" s="63" t="s">
        <v>65</v>
      </c>
      <c r="X40" s="106">
        <f t="shared" si="317"/>
        <v>1371</v>
      </c>
      <c r="Y40" s="93">
        <f t="shared" si="318"/>
        <v>19.0416666666667</v>
      </c>
      <c r="Z40" s="115">
        <f t="shared" si="128"/>
        <v>1.26944444444444</v>
      </c>
      <c r="AA40" s="115">
        <f t="shared" si="129"/>
        <v>0.761666666666667</v>
      </c>
      <c r="AB40" s="69">
        <f t="shared" si="130"/>
        <v>397.59</v>
      </c>
      <c r="AC40" s="93"/>
      <c r="AD40" s="92">
        <f t="shared" si="114"/>
        <v>44470</v>
      </c>
      <c r="AE40" s="106">
        <f t="shared" si="119"/>
        <v>1371</v>
      </c>
      <c r="AF40" s="92">
        <v>44531.0000000231</v>
      </c>
      <c r="AG40" s="93">
        <v>1581</v>
      </c>
      <c r="AH40" s="93">
        <f t="shared" si="319"/>
        <v>61.0000000231012</v>
      </c>
      <c r="AI40" s="63" t="s">
        <v>65</v>
      </c>
      <c r="AJ40" s="106">
        <f t="shared" si="320"/>
        <v>210</v>
      </c>
      <c r="AK40" s="93">
        <f t="shared" si="321"/>
        <v>3.44262294951592</v>
      </c>
      <c r="AL40" s="115">
        <f t="shared" si="131"/>
        <v>0.229508196634395</v>
      </c>
      <c r="AM40" s="115">
        <f t="shared" si="132"/>
        <v>0.137704917980637</v>
      </c>
      <c r="AN40" s="69">
        <f t="shared" si="133"/>
        <v>60.9</v>
      </c>
      <c r="AQ40" s="92"/>
      <c r="BC40" s="92">
        <f t="shared" si="186"/>
        <v>44531.0000000231</v>
      </c>
      <c r="BD40" s="106">
        <f t="shared" si="353"/>
        <v>1581</v>
      </c>
      <c r="BE40" s="92">
        <v>44593.9082523148</v>
      </c>
      <c r="BF40" s="95">
        <v>2890.508</v>
      </c>
      <c r="BG40" s="93">
        <f t="shared" si="322"/>
        <v>62.9082522917015</v>
      </c>
      <c r="BH40" s="63" t="s">
        <v>65</v>
      </c>
      <c r="BI40" s="106">
        <f t="shared" si="323"/>
        <v>1309.508</v>
      </c>
      <c r="BJ40" s="93">
        <f t="shared" si="324"/>
        <v>20.8161561050511</v>
      </c>
      <c r="BK40" s="115">
        <f t="shared" si="134"/>
        <v>1.38774374033674</v>
      </c>
      <c r="BL40" s="115">
        <f t="shared" si="135"/>
        <v>0.832646244202046</v>
      </c>
      <c r="BM40" s="69">
        <f t="shared" si="136"/>
        <v>379.75732</v>
      </c>
      <c r="BS40">
        <v>2</v>
      </c>
      <c r="BT40" s="138">
        <v>44631</v>
      </c>
      <c r="BU40" s="142">
        <v>0.456944444444444</v>
      </c>
      <c r="BV40">
        <v>0.75</v>
      </c>
      <c r="BW40">
        <v>0.76</v>
      </c>
      <c r="BX40" s="115">
        <f t="shared" ref="BX40:BX47" si="392">(BW40/BV40)</f>
        <v>1.01333333333333</v>
      </c>
      <c r="BY40" t="s">
        <v>122</v>
      </c>
      <c r="BZ40" s="60" t="s">
        <v>164</v>
      </c>
      <c r="CA40" t="s">
        <v>83</v>
      </c>
      <c r="CB40" s="142">
        <v>0.484027777777778</v>
      </c>
      <c r="CC40">
        <v>0.77</v>
      </c>
      <c r="CD40">
        <v>0.79</v>
      </c>
      <c r="CE40" s="115">
        <f t="shared" si="355"/>
        <v>1.02597402597403</v>
      </c>
      <c r="CF40" t="s">
        <v>82</v>
      </c>
      <c r="CG40" s="145" t="s">
        <v>83</v>
      </c>
      <c r="CJ40" s="92">
        <f t="shared" si="40"/>
        <v>44593.9082523148</v>
      </c>
      <c r="CK40" s="106">
        <f t="shared" si="354"/>
        <v>2890.508</v>
      </c>
      <c r="CL40" s="146">
        <v>44593.9082523148</v>
      </c>
      <c r="CM40" s="106"/>
      <c r="CN40" s="106"/>
      <c r="CO40" s="106"/>
      <c r="CP40" s="106"/>
      <c r="CQ40" s="63"/>
      <c r="CR40" s="106"/>
      <c r="CS40" s="106"/>
      <c r="CT40" s="92">
        <v>44652</v>
      </c>
      <c r="CU40" s="149">
        <v>3645</v>
      </c>
      <c r="CV40" s="93">
        <f t="shared" si="302"/>
        <v>58.0917476851973</v>
      </c>
      <c r="CW40" s="63" t="s">
        <v>65</v>
      </c>
      <c r="CX40" s="106">
        <f>CU40-CK40</f>
        <v>754.492</v>
      </c>
      <c r="CY40" s="93">
        <f t="shared" si="356"/>
        <v>12.9879377031078</v>
      </c>
      <c r="CZ40" s="115">
        <f t="shared" si="357"/>
        <v>0.865862513540521</v>
      </c>
      <c r="DA40" s="115">
        <f t="shared" si="358"/>
        <v>0.519517508124312</v>
      </c>
      <c r="DB40" s="69">
        <f t="shared" si="359"/>
        <v>218.80268</v>
      </c>
      <c r="DE40" s="92">
        <f t="shared" si="43"/>
        <v>44652</v>
      </c>
      <c r="DF40" s="106">
        <f t="shared" si="44"/>
        <v>3645</v>
      </c>
      <c r="DG40" s="106"/>
      <c r="DI40" s="106"/>
      <c r="DJ40" s="106"/>
      <c r="DK40" s="92">
        <v>44713</v>
      </c>
      <c r="DL40" s="149">
        <v>4780.687</v>
      </c>
      <c r="DM40" s="93">
        <f t="shared" si="304"/>
        <v>61</v>
      </c>
      <c r="DN40" s="63" t="s">
        <v>65</v>
      </c>
      <c r="DO40" s="106">
        <f t="shared" si="314"/>
        <v>1135.687</v>
      </c>
      <c r="DP40" s="93">
        <f t="shared" si="360"/>
        <v>18.6178196721311</v>
      </c>
      <c r="DQ40" s="115">
        <f t="shared" si="361"/>
        <v>1.24118797814208</v>
      </c>
      <c r="DR40" s="115">
        <f t="shared" si="362"/>
        <v>0.744712786885246</v>
      </c>
      <c r="DS40" s="69">
        <f t="shared" si="363"/>
        <v>329.34923</v>
      </c>
      <c r="DV40" s="92">
        <f t="shared" si="45"/>
        <v>44713</v>
      </c>
      <c r="DW40" s="106">
        <f t="shared" si="46"/>
        <v>4780.687</v>
      </c>
      <c r="DX40" s="106"/>
      <c r="DZ40" s="106"/>
      <c r="EA40" s="106"/>
      <c r="EB40" s="92">
        <v>44774</v>
      </c>
      <c r="EC40" s="149">
        <v>7329</v>
      </c>
      <c r="ED40" s="93">
        <f t="shared" si="306"/>
        <v>61</v>
      </c>
      <c r="EE40" s="63" t="s">
        <v>65</v>
      </c>
      <c r="EF40" s="106">
        <f t="shared" si="315"/>
        <v>2548.313</v>
      </c>
      <c r="EG40" s="93">
        <f t="shared" si="364"/>
        <v>41.7756229508197</v>
      </c>
      <c r="EH40" s="115">
        <f t="shared" si="365"/>
        <v>2.78504153005464</v>
      </c>
      <c r="EI40" s="115">
        <f t="shared" si="366"/>
        <v>1.67102491803279</v>
      </c>
      <c r="EJ40" s="69">
        <f t="shared" si="367"/>
        <v>739.01077</v>
      </c>
      <c r="EM40" s="92">
        <f t="shared" si="50"/>
        <v>44774</v>
      </c>
      <c r="EN40" s="106">
        <f t="shared" si="51"/>
        <v>7329</v>
      </c>
      <c r="EO40" s="106"/>
      <c r="EQ40" s="106"/>
      <c r="ER40" s="106"/>
      <c r="ES40" s="92">
        <v>44835</v>
      </c>
      <c r="ET40" s="149">
        <v>9077</v>
      </c>
      <c r="EU40" s="93">
        <f t="shared" si="20"/>
        <v>61</v>
      </c>
      <c r="EV40" s="63" t="s">
        <v>65</v>
      </c>
      <c r="EW40" s="106">
        <f t="shared" si="146"/>
        <v>1748</v>
      </c>
      <c r="EX40" s="93">
        <f t="shared" si="368"/>
        <v>28.655737704918</v>
      </c>
      <c r="EY40" s="115">
        <f t="shared" si="369"/>
        <v>1.9103825136612</v>
      </c>
      <c r="EZ40" s="115">
        <f t="shared" si="370"/>
        <v>1.14622950819672</v>
      </c>
      <c r="FA40" s="69">
        <f t="shared" si="371"/>
        <v>506.92</v>
      </c>
      <c r="FD40" s="92">
        <f t="shared" si="55"/>
        <v>44835</v>
      </c>
      <c r="FE40" s="106">
        <f t="shared" si="56"/>
        <v>9077</v>
      </c>
      <c r="FF40" s="106"/>
      <c r="FH40" s="106"/>
      <c r="FI40" s="106"/>
      <c r="FJ40" s="92">
        <v>44896</v>
      </c>
      <c r="FK40" s="149">
        <v>9248</v>
      </c>
      <c r="FL40" s="93">
        <f t="shared" si="26"/>
        <v>61</v>
      </c>
      <c r="FM40" s="63" t="s">
        <v>65</v>
      </c>
      <c r="FN40" s="106">
        <f t="shared" si="150"/>
        <v>171</v>
      </c>
      <c r="FO40" s="93">
        <f t="shared" si="372"/>
        <v>2.80327868852459</v>
      </c>
      <c r="FP40" s="115">
        <f t="shared" si="373"/>
        <v>0.186885245901639</v>
      </c>
      <c r="FQ40" s="115">
        <f t="shared" si="374"/>
        <v>0.112131147540984</v>
      </c>
      <c r="FR40" s="69">
        <f t="shared" si="375"/>
        <v>49.59</v>
      </c>
      <c r="FU40" s="92">
        <f t="shared" si="61"/>
        <v>44896</v>
      </c>
      <c r="FV40" s="106">
        <f t="shared" si="62"/>
        <v>9248</v>
      </c>
      <c r="FW40" s="106"/>
      <c r="FY40" s="106"/>
      <c r="FZ40" s="106"/>
      <c r="GA40" s="92">
        <v>44958</v>
      </c>
      <c r="GB40">
        <v>10037.319</v>
      </c>
      <c r="GC40" s="93">
        <f t="shared" si="30"/>
        <v>62</v>
      </c>
      <c r="GD40" s="63" t="s">
        <v>65</v>
      </c>
      <c r="GE40" s="106">
        <f t="shared" si="195"/>
        <v>789.319</v>
      </c>
      <c r="GF40" s="93">
        <f t="shared" si="376"/>
        <v>12.7309516129032</v>
      </c>
      <c r="GG40" s="115">
        <f t="shared" si="377"/>
        <v>0.848730107526881</v>
      </c>
      <c r="GH40" s="115">
        <f t="shared" si="378"/>
        <v>0.509238064516129</v>
      </c>
      <c r="GI40" s="69">
        <f t="shared" si="379"/>
        <v>228.90251</v>
      </c>
      <c r="GL40" s="92">
        <f t="shared" si="66"/>
        <v>44958</v>
      </c>
      <c r="GM40" s="106">
        <f t="shared" si="67"/>
        <v>10037.319</v>
      </c>
      <c r="GN40" s="106"/>
      <c r="GP40" s="106"/>
      <c r="GQ40" s="106"/>
      <c r="GR40" s="92">
        <v>45017</v>
      </c>
      <c r="GS40">
        <v>10195.342</v>
      </c>
      <c r="GT40" s="93">
        <f t="shared" si="262"/>
        <v>59</v>
      </c>
      <c r="GU40" s="63" t="s">
        <v>65</v>
      </c>
      <c r="GV40" s="106">
        <f t="shared" si="263"/>
        <v>158.023000000001</v>
      </c>
      <c r="GW40" s="93">
        <f t="shared" si="380"/>
        <v>2.67835593220341</v>
      </c>
      <c r="GX40" s="115">
        <f t="shared" si="381"/>
        <v>0.178557062146894</v>
      </c>
      <c r="GY40" s="115">
        <f t="shared" si="382"/>
        <v>0.107134237288136</v>
      </c>
      <c r="GZ40" s="69">
        <f t="shared" si="383"/>
        <v>45.8266700000003</v>
      </c>
      <c r="HC40" s="92">
        <f t="shared" si="71"/>
        <v>45017</v>
      </c>
      <c r="HD40" s="106">
        <f t="shared" si="72"/>
        <v>10195.342</v>
      </c>
      <c r="HE40" s="92">
        <v>45078</v>
      </c>
      <c r="HF40">
        <v>10873.57</v>
      </c>
      <c r="HG40" s="93">
        <v>59</v>
      </c>
      <c r="HH40" s="63" t="s">
        <v>65</v>
      </c>
      <c r="HI40" s="106">
        <f t="shared" si="73"/>
        <v>678.227999999999</v>
      </c>
      <c r="HJ40" s="93">
        <f t="shared" si="384"/>
        <v>11.4953898305085</v>
      </c>
      <c r="HK40" s="115">
        <f t="shared" si="385"/>
        <v>0.766359322033897</v>
      </c>
      <c r="HL40" s="115">
        <f t="shared" si="386"/>
        <v>0.459815593220338</v>
      </c>
      <c r="HM40" s="69">
        <f t="shared" si="387"/>
        <v>196.68612</v>
      </c>
      <c r="HP40" s="92">
        <f t="shared" si="77"/>
        <v>45078</v>
      </c>
      <c r="HQ40" s="106">
        <f t="shared" si="78"/>
        <v>10873.57</v>
      </c>
      <c r="HR40" s="92">
        <v>45139</v>
      </c>
      <c r="HS40">
        <v>12674.936</v>
      </c>
      <c r="HT40" s="93">
        <f t="shared" si="79"/>
        <v>61</v>
      </c>
      <c r="HU40" s="63" t="s">
        <v>65</v>
      </c>
      <c r="HV40" s="106">
        <f t="shared" si="80"/>
        <v>1801.366</v>
      </c>
      <c r="HW40" s="93">
        <f t="shared" si="81"/>
        <v>29.5305901639344</v>
      </c>
      <c r="HX40" s="115">
        <f t="shared" si="388"/>
        <v>1.96870601092896</v>
      </c>
      <c r="HY40" s="115">
        <f t="shared" si="389"/>
        <v>1.18122360655738</v>
      </c>
      <c r="HZ40" s="69">
        <f t="shared" si="173"/>
        <v>504.578992654545</v>
      </c>
      <c r="IC40" s="92">
        <f t="shared" si="85"/>
        <v>45139</v>
      </c>
      <c r="ID40" s="106">
        <f t="shared" si="86"/>
        <v>12674.936</v>
      </c>
      <c r="IE40" s="92">
        <v>45200</v>
      </c>
      <c r="IF40">
        <v>13084.183</v>
      </c>
      <c r="IG40" s="93">
        <f t="shared" si="87"/>
        <v>61</v>
      </c>
      <c r="IH40" s="63" t="s">
        <v>65</v>
      </c>
      <c r="II40" s="106">
        <f t="shared" si="88"/>
        <v>409.247000000001</v>
      </c>
      <c r="IJ40" s="93">
        <f t="shared" si="38"/>
        <v>6.70896721311477</v>
      </c>
      <c r="IK40" s="115">
        <f t="shared" si="390"/>
        <v>0.447264480874318</v>
      </c>
      <c r="IL40" s="115">
        <f t="shared" si="391"/>
        <v>0.268358688524591</v>
      </c>
      <c r="IM40" s="69">
        <f t="shared" si="175"/>
        <v>114.633805127273</v>
      </c>
      <c r="IP40" s="92">
        <f t="shared" si="176"/>
        <v>45200</v>
      </c>
      <c r="IQ40" s="164">
        <f t="shared" si="177"/>
        <v>13084.183</v>
      </c>
      <c r="IR40" s="92">
        <v>45261</v>
      </c>
      <c r="IS40">
        <v>13309.815</v>
      </c>
      <c r="IT40" s="93">
        <v>61</v>
      </c>
      <c r="IU40" s="63" t="s">
        <v>65</v>
      </c>
      <c r="IV40" s="106">
        <f t="shared" si="94"/>
        <v>225.632</v>
      </c>
      <c r="IW40" s="93">
        <f t="shared" si="178"/>
        <v>3.69888524590163</v>
      </c>
      <c r="IX40" s="115">
        <f t="shared" si="179"/>
        <v>0.246592349726776</v>
      </c>
      <c r="IY40" s="115">
        <f t="shared" si="165"/>
        <v>0.147955409836065</v>
      </c>
      <c r="IZ40" s="69">
        <f t="shared" si="166"/>
        <v>63.2015743999999</v>
      </c>
      <c r="JC40" s="92">
        <f t="shared" si="187"/>
        <v>45261</v>
      </c>
      <c r="JD40" s="106">
        <f t="shared" si="188"/>
        <v>13309.815</v>
      </c>
      <c r="JE40" s="92">
        <v>45323</v>
      </c>
      <c r="JF40">
        <v>14409.253</v>
      </c>
      <c r="JG40" s="93">
        <f t="shared" si="100"/>
        <v>62</v>
      </c>
      <c r="JH40" s="63" t="s">
        <v>65</v>
      </c>
      <c r="JI40" s="106">
        <f t="shared" si="180"/>
        <v>1099.438</v>
      </c>
      <c r="JJ40" s="93">
        <f t="shared" si="181"/>
        <v>17.7328709677419</v>
      </c>
      <c r="JK40" s="115">
        <f t="shared" si="182"/>
        <v>1.18219139784946</v>
      </c>
      <c r="JL40" s="115">
        <f t="shared" si="167"/>
        <v>0.709314838709677</v>
      </c>
      <c r="JM40" s="69">
        <f t="shared" si="168"/>
        <v>307.962578690909</v>
      </c>
      <c r="JP40" s="92">
        <f t="shared" si="126"/>
        <v>45323</v>
      </c>
      <c r="JQ40" s="106">
        <f t="shared" si="127"/>
        <v>14409.253</v>
      </c>
      <c r="JR40" s="92">
        <v>45383</v>
      </c>
      <c r="JS40">
        <v>15012.982</v>
      </c>
      <c r="JT40" s="93">
        <f t="shared" si="108"/>
        <v>60</v>
      </c>
      <c r="JU40" s="63" t="s">
        <v>65</v>
      </c>
      <c r="JV40" s="106">
        <f t="shared" si="109"/>
        <v>603.728999999999</v>
      </c>
      <c r="JW40" s="93">
        <f t="shared" si="183"/>
        <v>10.06215</v>
      </c>
      <c r="JX40" s="115">
        <f t="shared" si="184"/>
        <v>0.670809999999999</v>
      </c>
      <c r="JY40" s="115">
        <f t="shared" si="169"/>
        <v>0.402486</v>
      </c>
      <c r="JZ40" s="69">
        <f t="shared" si="170"/>
        <v>169.109981345454</v>
      </c>
    </row>
    <row r="41" ht="28.8" spans="1:286">
      <c r="A41" t="str">
        <f>'SATEC Meter Schedule Template'!C41</f>
        <v>RMT-APL-01-MDB2-APR30-01-50002733-DL1</v>
      </c>
      <c r="B41" t="str">
        <f>'SATEC Meter Schedule Template'!D41</f>
        <v>MTR-APL-01-MDB2-APR30-01</v>
      </c>
      <c r="C41" t="str">
        <f>'SATEC Meter Schedule Template'!P41</f>
        <v>MDB2</v>
      </c>
      <c r="D41" t="str">
        <f>'SATEC Meter Schedule Template'!Q41</f>
        <v>APR30</v>
      </c>
      <c r="E41" t="str">
        <f>'SATEC Meter Schedule Template'!R41</f>
        <v>01</v>
      </c>
      <c r="F41">
        <f>'SATEC Meter Schedule Template'!S41</f>
        <v>50002733</v>
      </c>
      <c r="G41" t="str">
        <f>'SATEC Meter Schedule Template'!V41</f>
        <v>DL1</v>
      </c>
      <c r="H41" s="61" t="s">
        <v>165</v>
      </c>
      <c r="I41" s="63">
        <v>50002733</v>
      </c>
      <c r="J41" s="18" t="s">
        <v>166</v>
      </c>
      <c r="K41" s="92"/>
      <c r="L41" s="93"/>
      <c r="M41" s="92"/>
      <c r="N41" s="94"/>
      <c r="O41" s="95"/>
      <c r="P41" s="95"/>
      <c r="Q41" s="95"/>
      <c r="R41" s="105">
        <v>44398</v>
      </c>
      <c r="S41" s="63">
        <v>0</v>
      </c>
      <c r="T41" s="92">
        <v>44470</v>
      </c>
      <c r="U41" s="93">
        <v>752</v>
      </c>
      <c r="V41" s="93">
        <f t="shared" si="316"/>
        <v>72</v>
      </c>
      <c r="W41" s="63" t="s">
        <v>121</v>
      </c>
      <c r="X41" s="106">
        <f t="shared" si="317"/>
        <v>752</v>
      </c>
      <c r="Y41" s="93">
        <f t="shared" si="318"/>
        <v>10.4444444444444</v>
      </c>
      <c r="Z41" s="115">
        <f t="shared" si="128"/>
        <v>0.696296296296296</v>
      </c>
      <c r="AA41" s="115">
        <f t="shared" si="129"/>
        <v>0.417777777777778</v>
      </c>
      <c r="AB41" s="69">
        <f t="shared" si="130"/>
        <v>218.08</v>
      </c>
      <c r="AC41" s="93"/>
      <c r="AD41" s="92">
        <f t="shared" si="114"/>
        <v>44470</v>
      </c>
      <c r="AE41" s="106">
        <f t="shared" si="119"/>
        <v>752</v>
      </c>
      <c r="AF41" s="92">
        <v>44531.0000000231</v>
      </c>
      <c r="AG41" s="93">
        <v>1604</v>
      </c>
      <c r="AH41" s="93">
        <f t="shared" si="319"/>
        <v>61.0000000231012</v>
      </c>
      <c r="AI41" s="63" t="s">
        <v>121</v>
      </c>
      <c r="AJ41" s="106">
        <f t="shared" si="320"/>
        <v>852</v>
      </c>
      <c r="AK41" s="93">
        <f t="shared" si="321"/>
        <v>13.9672131094646</v>
      </c>
      <c r="AL41" s="115">
        <f t="shared" si="131"/>
        <v>0.931147540630974</v>
      </c>
      <c r="AM41" s="115">
        <f t="shared" si="132"/>
        <v>0.558688524378584</v>
      </c>
      <c r="AN41" s="69">
        <f t="shared" si="133"/>
        <v>247.08</v>
      </c>
      <c r="AQ41" s="92"/>
      <c r="BC41" s="92">
        <f t="shared" si="186"/>
        <v>44531.0000000231</v>
      </c>
      <c r="BD41" s="106">
        <f t="shared" si="353"/>
        <v>1604</v>
      </c>
      <c r="BE41" s="92">
        <v>44593.9122337963</v>
      </c>
      <c r="BF41" s="95">
        <v>2393.669</v>
      </c>
      <c r="BG41" s="93">
        <f t="shared" si="322"/>
        <v>62.9122337731969</v>
      </c>
      <c r="BH41" s="63" t="s">
        <v>121</v>
      </c>
      <c r="BI41" s="106">
        <f t="shared" si="323"/>
        <v>789.669</v>
      </c>
      <c r="BJ41" s="93">
        <f t="shared" si="324"/>
        <v>12.5519148286296</v>
      </c>
      <c r="BK41" s="115">
        <f t="shared" si="134"/>
        <v>0.836794321908637</v>
      </c>
      <c r="BL41" s="115">
        <f t="shared" si="135"/>
        <v>0.502076593145182</v>
      </c>
      <c r="BM41" s="69">
        <f t="shared" si="136"/>
        <v>229.00401</v>
      </c>
      <c r="BS41">
        <v>2</v>
      </c>
      <c r="BT41" s="138">
        <v>44631</v>
      </c>
      <c r="BU41" s="142">
        <v>0.459027777777778</v>
      </c>
      <c r="BV41" s="49">
        <v>0.58</v>
      </c>
      <c r="BW41" s="49">
        <v>0.98</v>
      </c>
      <c r="BX41" s="139">
        <f t="shared" si="392"/>
        <v>1.68965517241379</v>
      </c>
      <c r="BY41" s="49" t="s">
        <v>82</v>
      </c>
      <c r="BZ41" s="144" t="s">
        <v>167</v>
      </c>
      <c r="CA41" s="49" t="s">
        <v>124</v>
      </c>
      <c r="CB41" s="142">
        <v>0.48125</v>
      </c>
      <c r="CC41">
        <v>0.57</v>
      </c>
      <c r="CD41">
        <v>0.58</v>
      </c>
      <c r="CE41" s="115">
        <f t="shared" si="355"/>
        <v>1.01754385964912</v>
      </c>
      <c r="CF41" t="s">
        <v>82</v>
      </c>
      <c r="CG41" s="145" t="s">
        <v>83</v>
      </c>
      <c r="CJ41" s="92">
        <f t="shared" si="40"/>
        <v>44593.9122337963</v>
      </c>
      <c r="CK41" s="106">
        <f t="shared" si="354"/>
        <v>2393.669</v>
      </c>
      <c r="CL41" s="146">
        <v>44631.4722222222</v>
      </c>
      <c r="CM41" s="63">
        <v>2800.145</v>
      </c>
      <c r="CN41" s="106">
        <f t="shared" ref="CN41:CN42" si="393">CM41-CK41</f>
        <v>406.476</v>
      </c>
      <c r="CO41" s="63">
        <v>4282.416</v>
      </c>
      <c r="CP41" s="106"/>
      <c r="CQ41" s="106"/>
      <c r="CR41" s="106"/>
      <c r="CS41" s="106"/>
      <c r="CT41" s="92">
        <v>44652</v>
      </c>
      <c r="CU41" s="149">
        <v>4512</v>
      </c>
      <c r="CV41" s="93">
        <f t="shared" si="302"/>
        <v>58.0877662037019</v>
      </c>
      <c r="CW41" s="63" t="s">
        <v>121</v>
      </c>
      <c r="CX41" s="106">
        <f>(CU41-CO41)+CN41</f>
        <v>636.06</v>
      </c>
      <c r="CY41" s="93">
        <f t="shared" si="356"/>
        <v>10.9499820972538</v>
      </c>
      <c r="CZ41" s="115">
        <f t="shared" si="357"/>
        <v>0.729998806483586</v>
      </c>
      <c r="DA41" s="115">
        <f t="shared" si="358"/>
        <v>0.437999283890152</v>
      </c>
      <c r="DB41" s="69">
        <f t="shared" si="359"/>
        <v>184.4574</v>
      </c>
      <c r="DE41" s="92">
        <f t="shared" si="43"/>
        <v>44652</v>
      </c>
      <c r="DF41" s="106">
        <f t="shared" si="44"/>
        <v>4512</v>
      </c>
      <c r="DG41" s="106"/>
      <c r="DH41" s="106"/>
      <c r="DI41" s="106"/>
      <c r="DJ41" s="106"/>
      <c r="DK41" s="92">
        <v>44713</v>
      </c>
      <c r="DL41" s="149">
        <v>5279.762</v>
      </c>
      <c r="DM41" s="93">
        <f t="shared" si="304"/>
        <v>61</v>
      </c>
      <c r="DN41" s="63" t="s">
        <v>65</v>
      </c>
      <c r="DO41" s="106">
        <f t="shared" si="314"/>
        <v>767.762</v>
      </c>
      <c r="DP41" s="93">
        <f t="shared" si="360"/>
        <v>12.586262295082</v>
      </c>
      <c r="DQ41" s="115">
        <f t="shared" si="361"/>
        <v>0.839084153005464</v>
      </c>
      <c r="DR41" s="115">
        <f t="shared" si="362"/>
        <v>0.503450491803278</v>
      </c>
      <c r="DS41" s="69">
        <f t="shared" si="363"/>
        <v>222.65098</v>
      </c>
      <c r="DV41" s="92">
        <f t="shared" si="45"/>
        <v>44713</v>
      </c>
      <c r="DW41" s="106">
        <f t="shared" si="46"/>
        <v>5279.762</v>
      </c>
      <c r="DX41" s="106"/>
      <c r="DY41" s="106"/>
      <c r="DZ41" s="106"/>
      <c r="EA41" s="106"/>
      <c r="EB41" s="92">
        <v>44774</v>
      </c>
      <c r="EC41" s="149">
        <v>6283</v>
      </c>
      <c r="ED41" s="93">
        <f t="shared" si="306"/>
        <v>61</v>
      </c>
      <c r="EE41" s="63" t="s">
        <v>65</v>
      </c>
      <c r="EF41" s="106">
        <f t="shared" si="315"/>
        <v>1003.238</v>
      </c>
      <c r="EG41" s="93">
        <f t="shared" si="364"/>
        <v>16.4465245901639</v>
      </c>
      <c r="EH41" s="115">
        <f t="shared" si="365"/>
        <v>1.0964349726776</v>
      </c>
      <c r="EI41" s="115">
        <f t="shared" si="366"/>
        <v>0.657860983606558</v>
      </c>
      <c r="EJ41" s="69">
        <f t="shared" si="367"/>
        <v>290.93902</v>
      </c>
      <c r="EM41" s="92">
        <f t="shared" si="50"/>
        <v>44774</v>
      </c>
      <c r="EN41" s="106">
        <f t="shared" si="51"/>
        <v>6283</v>
      </c>
      <c r="EO41" s="106"/>
      <c r="EP41" s="106"/>
      <c r="EQ41" s="106"/>
      <c r="ER41" s="106"/>
      <c r="ES41" s="92">
        <v>44835</v>
      </c>
      <c r="ET41" s="149">
        <v>7228</v>
      </c>
      <c r="EU41" s="93">
        <f t="shared" si="20"/>
        <v>61</v>
      </c>
      <c r="EV41" s="63" t="s">
        <v>65</v>
      </c>
      <c r="EW41" s="106">
        <f t="shared" si="146"/>
        <v>945</v>
      </c>
      <c r="EX41" s="93">
        <f t="shared" si="368"/>
        <v>15.4918032786885</v>
      </c>
      <c r="EY41" s="115">
        <f t="shared" si="369"/>
        <v>1.0327868852459</v>
      </c>
      <c r="EZ41" s="115">
        <f t="shared" si="370"/>
        <v>0.619672131147541</v>
      </c>
      <c r="FA41" s="69">
        <f t="shared" si="371"/>
        <v>274.05</v>
      </c>
      <c r="FD41" s="92">
        <f t="shared" si="55"/>
        <v>44835</v>
      </c>
      <c r="FE41" s="106">
        <f t="shared" si="56"/>
        <v>7228</v>
      </c>
      <c r="FF41" s="106"/>
      <c r="FG41" s="106"/>
      <c r="FH41" s="106"/>
      <c r="FI41" s="106"/>
      <c r="FJ41" s="92">
        <v>44896</v>
      </c>
      <c r="FK41" s="149">
        <v>8069</v>
      </c>
      <c r="FL41" s="93">
        <f t="shared" si="26"/>
        <v>61</v>
      </c>
      <c r="FM41" s="63" t="s">
        <v>65</v>
      </c>
      <c r="FN41" s="106">
        <f t="shared" si="150"/>
        <v>841</v>
      </c>
      <c r="FO41" s="93">
        <f t="shared" si="372"/>
        <v>13.7868852459016</v>
      </c>
      <c r="FP41" s="115">
        <f t="shared" si="373"/>
        <v>0.919125683060109</v>
      </c>
      <c r="FQ41" s="115">
        <f t="shared" si="374"/>
        <v>0.551475409836066</v>
      </c>
      <c r="FR41" s="69">
        <f t="shared" si="375"/>
        <v>243.89</v>
      </c>
      <c r="FU41" s="92">
        <f t="shared" si="61"/>
        <v>44896</v>
      </c>
      <c r="FV41" s="106">
        <f t="shared" si="62"/>
        <v>8069</v>
      </c>
      <c r="FW41" s="106"/>
      <c r="FX41" s="106"/>
      <c r="FY41" s="106"/>
      <c r="FZ41" s="106"/>
      <c r="GA41" s="92">
        <v>44958</v>
      </c>
      <c r="GB41" s="106">
        <v>8816.777</v>
      </c>
      <c r="GC41" s="93">
        <f t="shared" si="30"/>
        <v>62</v>
      </c>
      <c r="GD41" s="63" t="s">
        <v>65</v>
      </c>
      <c r="GE41" s="106">
        <f t="shared" si="195"/>
        <v>747.777</v>
      </c>
      <c r="GF41" s="93">
        <f t="shared" si="376"/>
        <v>12.0609193548387</v>
      </c>
      <c r="GG41" s="115">
        <f t="shared" si="377"/>
        <v>0.804061290322581</v>
      </c>
      <c r="GH41" s="115">
        <f t="shared" si="378"/>
        <v>0.482436774193548</v>
      </c>
      <c r="GI41" s="69">
        <f t="shared" si="379"/>
        <v>216.85533</v>
      </c>
      <c r="GL41" s="92">
        <f t="shared" si="66"/>
        <v>44958</v>
      </c>
      <c r="GM41" s="106">
        <f t="shared" si="67"/>
        <v>8816.777</v>
      </c>
      <c r="GN41" s="106"/>
      <c r="GO41" s="106"/>
      <c r="GP41" s="106"/>
      <c r="GQ41" s="106"/>
      <c r="GR41" s="92">
        <v>45017</v>
      </c>
      <c r="GS41" s="106">
        <v>9425.027</v>
      </c>
      <c r="GT41" s="93">
        <f t="shared" si="262"/>
        <v>59</v>
      </c>
      <c r="GU41" s="63" t="s">
        <v>65</v>
      </c>
      <c r="GV41" s="106">
        <f t="shared" si="263"/>
        <v>608.25</v>
      </c>
      <c r="GW41" s="93">
        <f t="shared" si="380"/>
        <v>10.3093220338983</v>
      </c>
      <c r="GX41" s="115">
        <f t="shared" si="381"/>
        <v>0.68728813559322</v>
      </c>
      <c r="GY41" s="115">
        <f t="shared" si="382"/>
        <v>0.412372881355932</v>
      </c>
      <c r="GZ41" s="69">
        <f t="shared" si="383"/>
        <v>176.3925</v>
      </c>
      <c r="HC41" s="92">
        <f t="shared" si="71"/>
        <v>45017</v>
      </c>
      <c r="HD41" s="106">
        <f t="shared" si="72"/>
        <v>9425.027</v>
      </c>
      <c r="HE41" s="92">
        <v>45078</v>
      </c>
      <c r="HF41" s="106">
        <v>10171.217</v>
      </c>
      <c r="HG41" s="93">
        <v>59</v>
      </c>
      <c r="HH41" s="63" t="s">
        <v>65</v>
      </c>
      <c r="HI41" s="106">
        <f t="shared" si="73"/>
        <v>746.190000000001</v>
      </c>
      <c r="HJ41" s="93">
        <f t="shared" si="384"/>
        <v>12.6472881355932</v>
      </c>
      <c r="HK41" s="115">
        <f t="shared" si="385"/>
        <v>0.843152542372882</v>
      </c>
      <c r="HL41" s="115">
        <f t="shared" si="386"/>
        <v>0.505891525423729</v>
      </c>
      <c r="HM41" s="69">
        <f t="shared" si="387"/>
        <v>216.3951</v>
      </c>
      <c r="HP41" s="92">
        <f t="shared" si="77"/>
        <v>45078</v>
      </c>
      <c r="HQ41" s="106">
        <f t="shared" si="78"/>
        <v>10171.217</v>
      </c>
      <c r="HR41" s="92">
        <v>45139</v>
      </c>
      <c r="HS41" s="106">
        <v>11024.844</v>
      </c>
      <c r="HT41" s="93">
        <f t="shared" si="79"/>
        <v>61</v>
      </c>
      <c r="HU41" s="63" t="s">
        <v>65</v>
      </c>
      <c r="HV41" s="106">
        <f t="shared" si="80"/>
        <v>853.626999999999</v>
      </c>
      <c r="HW41" s="93">
        <f t="shared" si="81"/>
        <v>13.9938852459016</v>
      </c>
      <c r="HX41" s="115">
        <f t="shared" si="388"/>
        <v>0.932925683060108</v>
      </c>
      <c r="HY41" s="115">
        <f t="shared" si="389"/>
        <v>0.559755409836065</v>
      </c>
      <c r="HZ41" s="69">
        <f t="shared" si="173"/>
        <v>239.108682945454</v>
      </c>
      <c r="IC41" s="92">
        <f t="shared" si="85"/>
        <v>45139</v>
      </c>
      <c r="ID41" s="106">
        <f t="shared" si="86"/>
        <v>11024.844</v>
      </c>
      <c r="IE41" s="92">
        <v>45200</v>
      </c>
      <c r="IF41" s="106">
        <v>11865.515</v>
      </c>
      <c r="IG41" s="93">
        <f t="shared" si="87"/>
        <v>61</v>
      </c>
      <c r="IH41" s="63" t="s">
        <v>65</v>
      </c>
      <c r="II41" s="106">
        <f t="shared" si="88"/>
        <v>840.671</v>
      </c>
      <c r="IJ41" s="93">
        <f t="shared" si="38"/>
        <v>13.7814918032787</v>
      </c>
      <c r="IK41" s="115">
        <f t="shared" si="390"/>
        <v>0.91876612021858</v>
      </c>
      <c r="IL41" s="115">
        <f t="shared" si="391"/>
        <v>0.551259672131148</v>
      </c>
      <c r="IM41" s="69">
        <f t="shared" si="175"/>
        <v>235.479589563636</v>
      </c>
      <c r="IP41" s="92">
        <f t="shared" si="176"/>
        <v>45200</v>
      </c>
      <c r="IQ41" s="164">
        <f t="shared" si="177"/>
        <v>11865.515</v>
      </c>
      <c r="IR41" s="92">
        <v>45261</v>
      </c>
      <c r="IS41" s="106">
        <v>12645.413</v>
      </c>
      <c r="IT41" s="93">
        <v>61</v>
      </c>
      <c r="IU41" s="63" t="s">
        <v>65</v>
      </c>
      <c r="IV41" s="106">
        <f t="shared" si="94"/>
        <v>779.898000000001</v>
      </c>
      <c r="IW41" s="93">
        <f t="shared" si="178"/>
        <v>12.7852131147541</v>
      </c>
      <c r="IX41" s="115">
        <f t="shared" si="179"/>
        <v>0.852347540983608</v>
      </c>
      <c r="IY41" s="115">
        <f t="shared" si="165"/>
        <v>0.511408524590165</v>
      </c>
      <c r="IZ41" s="69">
        <f t="shared" si="166"/>
        <v>218.456519781819</v>
      </c>
      <c r="JC41" s="92">
        <f t="shared" si="187"/>
        <v>45261</v>
      </c>
      <c r="JD41" s="106">
        <f t="shared" si="188"/>
        <v>12645.413</v>
      </c>
      <c r="JE41" s="92">
        <v>45323</v>
      </c>
      <c r="JF41" s="106">
        <v>13496.776</v>
      </c>
      <c r="JG41" s="93">
        <f t="shared" si="100"/>
        <v>62</v>
      </c>
      <c r="JH41" s="63" t="s">
        <v>65</v>
      </c>
      <c r="JI41" s="106">
        <f t="shared" si="180"/>
        <v>851.362999999999</v>
      </c>
      <c r="JJ41" s="93">
        <f t="shared" si="181"/>
        <v>13.7316612903226</v>
      </c>
      <c r="JK41" s="115">
        <f t="shared" si="182"/>
        <v>0.915444086021505</v>
      </c>
      <c r="JL41" s="115">
        <f t="shared" si="167"/>
        <v>0.549266451612903</v>
      </c>
      <c r="JM41" s="69">
        <f t="shared" si="168"/>
        <v>238.474515963636</v>
      </c>
      <c r="JP41" s="92">
        <f t="shared" si="126"/>
        <v>45323</v>
      </c>
      <c r="JQ41" s="106">
        <f t="shared" si="127"/>
        <v>13496.776</v>
      </c>
      <c r="JR41" s="92">
        <v>45383</v>
      </c>
      <c r="JS41" s="106">
        <v>14379.67</v>
      </c>
      <c r="JT41" s="93">
        <f t="shared" si="108"/>
        <v>60</v>
      </c>
      <c r="JU41" s="63" t="s">
        <v>65</v>
      </c>
      <c r="JV41" s="106">
        <f t="shared" si="109"/>
        <v>882.894</v>
      </c>
      <c r="JW41" s="93">
        <f t="shared" si="183"/>
        <v>14.7149</v>
      </c>
      <c r="JX41" s="115">
        <f t="shared" si="184"/>
        <v>0.980993333333334</v>
      </c>
      <c r="JY41" s="115">
        <f t="shared" si="169"/>
        <v>0.588596</v>
      </c>
      <c r="JZ41" s="69">
        <f t="shared" si="170"/>
        <v>247.306635709091</v>
      </c>
    </row>
    <row r="42" ht="28.8" spans="1:286">
      <c r="A42" t="str">
        <f>'SATEC Meter Schedule Template'!C42</f>
        <v>RMT-APL-01-MDB2-APR31-01-50002733-DL2</v>
      </c>
      <c r="B42" t="str">
        <f>'SATEC Meter Schedule Template'!D42</f>
        <v>MTR-APL-01-MDB2-APR31-01</v>
      </c>
      <c r="C42" t="str">
        <f>'SATEC Meter Schedule Template'!P42</f>
        <v>MDB2</v>
      </c>
      <c r="D42" t="str">
        <f>'SATEC Meter Schedule Template'!Q42</f>
        <v>APR31</v>
      </c>
      <c r="E42" t="str">
        <f>'SATEC Meter Schedule Template'!R42</f>
        <v>01</v>
      </c>
      <c r="F42">
        <f>'SATEC Meter Schedule Template'!S42</f>
        <v>50002733</v>
      </c>
      <c r="G42" t="str">
        <f>'SATEC Meter Schedule Template'!V42</f>
        <v>DL2</v>
      </c>
      <c r="H42" s="61" t="s">
        <v>168</v>
      </c>
      <c r="I42" s="63">
        <v>50002733</v>
      </c>
      <c r="J42" s="18" t="s">
        <v>169</v>
      </c>
      <c r="K42" s="92"/>
      <c r="L42" s="93"/>
      <c r="M42" s="92"/>
      <c r="N42" s="94"/>
      <c r="O42" s="95"/>
      <c r="P42" s="95"/>
      <c r="Q42" s="95"/>
      <c r="R42" s="105">
        <v>44398</v>
      </c>
      <c r="S42" s="63">
        <v>0</v>
      </c>
      <c r="T42" s="92">
        <v>44470</v>
      </c>
      <c r="U42" s="93">
        <v>748</v>
      </c>
      <c r="V42" s="93">
        <f t="shared" si="316"/>
        <v>72</v>
      </c>
      <c r="W42" s="63" t="s">
        <v>121</v>
      </c>
      <c r="X42" s="106">
        <f t="shared" si="317"/>
        <v>748</v>
      </c>
      <c r="Y42" s="93">
        <f t="shared" si="318"/>
        <v>10.3888888888889</v>
      </c>
      <c r="Z42" s="115">
        <f t="shared" si="128"/>
        <v>0.692592592592593</v>
      </c>
      <c r="AA42" s="115">
        <f t="shared" si="129"/>
        <v>0.415555555555556</v>
      </c>
      <c r="AB42" s="69">
        <f t="shared" si="130"/>
        <v>216.92</v>
      </c>
      <c r="AC42" s="93"/>
      <c r="AD42" s="92">
        <f t="shared" ref="AD42:AD73" si="394">T42</f>
        <v>44470</v>
      </c>
      <c r="AE42" s="106">
        <f t="shared" si="119"/>
        <v>748</v>
      </c>
      <c r="AF42" s="92">
        <v>44531.0000000231</v>
      </c>
      <c r="AG42" s="93">
        <v>1482</v>
      </c>
      <c r="AH42" s="93">
        <f t="shared" si="319"/>
        <v>61.0000000231012</v>
      </c>
      <c r="AI42" s="63" t="s">
        <v>121</v>
      </c>
      <c r="AJ42" s="106">
        <f t="shared" si="320"/>
        <v>734</v>
      </c>
      <c r="AK42" s="93">
        <f t="shared" si="321"/>
        <v>12.032786880689</v>
      </c>
      <c r="AL42" s="115">
        <f t="shared" si="131"/>
        <v>0.802185792045933</v>
      </c>
      <c r="AM42" s="115">
        <f t="shared" si="132"/>
        <v>0.48131147522756</v>
      </c>
      <c r="AN42" s="69">
        <f t="shared" si="133"/>
        <v>212.86</v>
      </c>
      <c r="AQ42" s="92"/>
      <c r="BC42" s="92">
        <f t="shared" si="186"/>
        <v>44531.0000000231</v>
      </c>
      <c r="BD42" s="106">
        <f t="shared" si="353"/>
        <v>1482</v>
      </c>
      <c r="BE42" s="92">
        <v>44593.9122337963</v>
      </c>
      <c r="BF42" s="95">
        <v>3256.356</v>
      </c>
      <c r="BG42" s="93">
        <f t="shared" si="322"/>
        <v>62.9122337731969</v>
      </c>
      <c r="BH42" s="63" t="s">
        <v>121</v>
      </c>
      <c r="BI42" s="106">
        <f t="shared" si="323"/>
        <v>1774.356</v>
      </c>
      <c r="BJ42" s="93">
        <f t="shared" si="324"/>
        <v>28.2036719026172</v>
      </c>
      <c r="BK42" s="115">
        <f t="shared" si="134"/>
        <v>1.88024479350781</v>
      </c>
      <c r="BL42" s="115">
        <f t="shared" si="135"/>
        <v>1.12814687610469</v>
      </c>
      <c r="BM42" s="69">
        <f t="shared" si="136"/>
        <v>514.56324</v>
      </c>
      <c r="BS42">
        <v>2</v>
      </c>
      <c r="BT42" s="138">
        <v>44631</v>
      </c>
      <c r="BU42" s="142">
        <v>0.459027777777778</v>
      </c>
      <c r="BV42" s="49">
        <v>0.98</v>
      </c>
      <c r="BW42" s="49">
        <v>0.59</v>
      </c>
      <c r="BX42" s="139">
        <f t="shared" si="392"/>
        <v>0.602040816326531</v>
      </c>
      <c r="BY42" s="49" t="s">
        <v>82</v>
      </c>
      <c r="BZ42" s="144" t="s">
        <v>170</v>
      </c>
      <c r="CA42" s="49" t="s">
        <v>124</v>
      </c>
      <c r="CB42" s="142">
        <v>0.48125</v>
      </c>
      <c r="CC42">
        <v>1.1</v>
      </c>
      <c r="CD42">
        <v>1.1</v>
      </c>
      <c r="CE42" s="115">
        <f t="shared" si="355"/>
        <v>1</v>
      </c>
      <c r="CF42" t="s">
        <v>82</v>
      </c>
      <c r="CG42" s="145" t="s">
        <v>83</v>
      </c>
      <c r="CJ42" s="92">
        <f t="shared" si="40"/>
        <v>44593.9122337963</v>
      </c>
      <c r="CK42" s="106">
        <f t="shared" si="354"/>
        <v>3256.356</v>
      </c>
      <c r="CL42" s="146">
        <v>44631.4722222222</v>
      </c>
      <c r="CM42" s="63">
        <v>4282.416</v>
      </c>
      <c r="CN42" s="106">
        <f t="shared" si="393"/>
        <v>1026.06</v>
      </c>
      <c r="CO42" s="63">
        <v>2800.145</v>
      </c>
      <c r="CP42" s="106"/>
      <c r="CQ42" s="106"/>
      <c r="CR42" s="106"/>
      <c r="CS42" s="106"/>
      <c r="CT42" s="92">
        <v>44652</v>
      </c>
      <c r="CU42" s="149">
        <v>2965</v>
      </c>
      <c r="CV42" s="93">
        <f t="shared" si="302"/>
        <v>58.0877662037019</v>
      </c>
      <c r="CW42" s="63" t="s">
        <v>121</v>
      </c>
      <c r="CX42" s="106">
        <f>(CU42-CO42)+CN42</f>
        <v>1190.915</v>
      </c>
      <c r="CY42" s="93">
        <f t="shared" ref="CY42:CY44" si="395">CX42/CV42</f>
        <v>20.5019934115508</v>
      </c>
      <c r="CZ42" s="115">
        <f t="shared" ref="CZ42:CZ44" si="396">CY42/15</f>
        <v>1.36679956077005</v>
      </c>
      <c r="DA42" s="115">
        <f t="shared" ref="DA42:DA44" si="397">CY42/25</f>
        <v>0.820079736462032</v>
      </c>
      <c r="DB42" s="69">
        <f t="shared" ref="DB42:DB44" si="398">CX42*0.29</f>
        <v>345.36535</v>
      </c>
      <c r="DE42" s="92">
        <f t="shared" si="43"/>
        <v>44652</v>
      </c>
      <c r="DF42" s="106">
        <f t="shared" si="44"/>
        <v>2965</v>
      </c>
      <c r="DG42" s="106"/>
      <c r="DH42" s="106"/>
      <c r="DI42" s="106"/>
      <c r="DJ42" s="106"/>
      <c r="DK42" s="92">
        <v>44713</v>
      </c>
      <c r="DL42" s="149">
        <v>3616.125</v>
      </c>
      <c r="DM42" s="93">
        <f t="shared" si="304"/>
        <v>61</v>
      </c>
      <c r="DN42" s="63" t="s">
        <v>65</v>
      </c>
      <c r="DO42" s="106">
        <f t="shared" si="314"/>
        <v>651.125</v>
      </c>
      <c r="DP42" s="93">
        <f t="shared" ref="DP42:DP44" si="399">DO42/DM42</f>
        <v>10.6741803278689</v>
      </c>
      <c r="DQ42" s="115">
        <f t="shared" ref="DQ42:DQ44" si="400">DP42/15</f>
        <v>0.711612021857923</v>
      </c>
      <c r="DR42" s="115">
        <f t="shared" ref="DR42:DR44" si="401">DP42/25</f>
        <v>0.426967213114754</v>
      </c>
      <c r="DS42" s="69">
        <f t="shared" ref="DS42:DS44" si="402">DO42*0.29</f>
        <v>188.82625</v>
      </c>
      <c r="DV42" s="92">
        <f t="shared" si="45"/>
        <v>44713</v>
      </c>
      <c r="DW42" s="106">
        <f t="shared" si="46"/>
        <v>3616.125</v>
      </c>
      <c r="DX42" s="106"/>
      <c r="DY42" s="106"/>
      <c r="DZ42" s="106"/>
      <c r="EA42" s="106"/>
      <c r="EB42" s="92">
        <v>44774</v>
      </c>
      <c r="EC42" s="149">
        <v>4321</v>
      </c>
      <c r="ED42" s="93">
        <f t="shared" si="306"/>
        <v>61</v>
      </c>
      <c r="EE42" s="63" t="s">
        <v>65</v>
      </c>
      <c r="EF42" s="106">
        <f t="shared" si="315"/>
        <v>704.875</v>
      </c>
      <c r="EG42" s="93">
        <f t="shared" ref="EG42:EG44" si="403">EF42/ED42</f>
        <v>11.5553278688525</v>
      </c>
      <c r="EH42" s="115">
        <f t="shared" ref="EH42:EH44" si="404">EG42/15</f>
        <v>0.770355191256831</v>
      </c>
      <c r="EI42" s="115">
        <f t="shared" ref="EI42:EI44" si="405">EG42/25</f>
        <v>0.462213114754098</v>
      </c>
      <c r="EJ42" s="69">
        <f t="shared" ref="EJ42:EJ44" si="406">EF42*0.29</f>
        <v>204.41375</v>
      </c>
      <c r="EM42" s="92">
        <f t="shared" si="50"/>
        <v>44774</v>
      </c>
      <c r="EN42" s="106">
        <f t="shared" si="51"/>
        <v>4321</v>
      </c>
      <c r="EO42" s="106"/>
      <c r="EP42" s="106"/>
      <c r="EQ42" s="106"/>
      <c r="ER42" s="106"/>
      <c r="ES42" s="92">
        <v>44835</v>
      </c>
      <c r="ET42" s="149">
        <v>5408</v>
      </c>
      <c r="EU42" s="93">
        <f t="shared" si="20"/>
        <v>61</v>
      </c>
      <c r="EV42" s="63" t="s">
        <v>65</v>
      </c>
      <c r="EW42" s="106">
        <f t="shared" si="146"/>
        <v>1087</v>
      </c>
      <c r="EX42" s="93">
        <f t="shared" ref="EX42:EX44" si="407">EW42/EU42</f>
        <v>17.8196721311475</v>
      </c>
      <c r="EY42" s="115">
        <f t="shared" ref="EY42:EY44" si="408">EX42/15</f>
        <v>1.1879781420765</v>
      </c>
      <c r="EZ42" s="115">
        <f t="shared" ref="EZ42:EZ44" si="409">EX42/25</f>
        <v>0.712786885245902</v>
      </c>
      <c r="FA42" s="69">
        <f t="shared" ref="FA42:FA44" si="410">EW42*0.29</f>
        <v>315.23</v>
      </c>
      <c r="FD42" s="92">
        <f t="shared" si="55"/>
        <v>44835</v>
      </c>
      <c r="FE42" s="106">
        <f t="shared" si="56"/>
        <v>5408</v>
      </c>
      <c r="FF42" s="106"/>
      <c r="FG42" s="106"/>
      <c r="FH42" s="106"/>
      <c r="FI42" s="106"/>
      <c r="FJ42" s="92">
        <v>44896</v>
      </c>
      <c r="FK42" s="149">
        <v>6117</v>
      </c>
      <c r="FL42" s="93">
        <f t="shared" si="26"/>
        <v>61</v>
      </c>
      <c r="FM42" s="63" t="s">
        <v>65</v>
      </c>
      <c r="FN42" s="106">
        <f t="shared" si="150"/>
        <v>709</v>
      </c>
      <c r="FO42" s="93">
        <f t="shared" ref="FO42:FO44" si="411">FN42/FL42</f>
        <v>11.6229508196721</v>
      </c>
      <c r="FP42" s="115">
        <f t="shared" ref="FP42:FP44" si="412">FO42/15</f>
        <v>0.774863387978142</v>
      </c>
      <c r="FQ42" s="115">
        <f t="shared" ref="FQ42:FQ44" si="413">FO42/25</f>
        <v>0.464918032786885</v>
      </c>
      <c r="FR42" s="69">
        <f t="shared" ref="FR42:FR44" si="414">FN42*0.29</f>
        <v>205.61</v>
      </c>
      <c r="FU42" s="92">
        <f t="shared" si="61"/>
        <v>44896</v>
      </c>
      <c r="FV42" s="106">
        <f t="shared" si="62"/>
        <v>6117</v>
      </c>
      <c r="FW42" s="106"/>
      <c r="FX42" s="106"/>
      <c r="FY42" s="106"/>
      <c r="FZ42" s="106"/>
      <c r="GA42" s="92">
        <v>44958</v>
      </c>
      <c r="GB42" s="106">
        <v>7310.131</v>
      </c>
      <c r="GC42" s="93">
        <f t="shared" si="30"/>
        <v>62</v>
      </c>
      <c r="GD42" s="63" t="s">
        <v>65</v>
      </c>
      <c r="GE42" s="106">
        <f t="shared" si="195"/>
        <v>1193.131</v>
      </c>
      <c r="GF42" s="93">
        <f t="shared" ref="GF42:GF44" si="415">GE42/GC42</f>
        <v>19.2440483870968</v>
      </c>
      <c r="GG42" s="115">
        <f t="shared" ref="GG42:GG44" si="416">GF42/15</f>
        <v>1.28293655913979</v>
      </c>
      <c r="GH42" s="115">
        <f t="shared" ref="GH42:GH44" si="417">GF42/25</f>
        <v>0.769761935483871</v>
      </c>
      <c r="GI42" s="69">
        <f t="shared" ref="GI42:GI44" si="418">GE42*0.29</f>
        <v>346.00799</v>
      </c>
      <c r="GL42" s="92">
        <f t="shared" si="66"/>
        <v>44958</v>
      </c>
      <c r="GM42" s="106">
        <f t="shared" si="67"/>
        <v>7310.131</v>
      </c>
      <c r="GN42" s="106"/>
      <c r="GO42" s="106"/>
      <c r="GP42" s="106"/>
      <c r="GQ42" s="106"/>
      <c r="GR42" s="92">
        <v>45017</v>
      </c>
      <c r="GS42" s="106">
        <v>8155.399</v>
      </c>
      <c r="GT42" s="93">
        <f t="shared" si="262"/>
        <v>59</v>
      </c>
      <c r="GU42" s="63" t="s">
        <v>65</v>
      </c>
      <c r="GV42" s="106">
        <f t="shared" si="263"/>
        <v>845.268</v>
      </c>
      <c r="GW42" s="93">
        <f t="shared" ref="GW42:GW44" si="419">GV42/GT42</f>
        <v>14.3265762711864</v>
      </c>
      <c r="GX42" s="115">
        <f t="shared" ref="GX42:GX44" si="420">GW42/15</f>
        <v>0.955105084745763</v>
      </c>
      <c r="GY42" s="115">
        <f t="shared" ref="GY42:GY44" si="421">GW42/25</f>
        <v>0.573063050847458</v>
      </c>
      <c r="GZ42" s="69">
        <f t="shared" ref="GZ42:GZ44" si="422">GV42*0.29</f>
        <v>245.12772</v>
      </c>
      <c r="HC42" s="92">
        <f t="shared" si="71"/>
        <v>45017</v>
      </c>
      <c r="HD42" s="106">
        <f t="shared" si="72"/>
        <v>8155.399</v>
      </c>
      <c r="HE42" s="92">
        <v>45078</v>
      </c>
      <c r="HF42" s="106">
        <v>9164.167</v>
      </c>
      <c r="HG42" s="93">
        <v>59</v>
      </c>
      <c r="HH42" s="63" t="s">
        <v>65</v>
      </c>
      <c r="HI42" s="106">
        <f t="shared" si="73"/>
        <v>1008.768</v>
      </c>
      <c r="HJ42" s="93">
        <f t="shared" ref="HJ42:HJ44" si="423">HI42/HG42</f>
        <v>17.0977627118644</v>
      </c>
      <c r="HK42" s="115">
        <f t="shared" ref="HK42:HK44" si="424">HJ42/15</f>
        <v>1.13985084745763</v>
      </c>
      <c r="HL42" s="115">
        <f t="shared" ref="HL42:HL44" si="425">HJ42/25</f>
        <v>0.683910508474576</v>
      </c>
      <c r="HM42" s="69">
        <f t="shared" ref="HM42:HM44" si="426">HI42*0.29</f>
        <v>292.54272</v>
      </c>
      <c r="HP42" s="92">
        <f t="shared" si="77"/>
        <v>45078</v>
      </c>
      <c r="HQ42" s="106">
        <f t="shared" si="78"/>
        <v>9164.167</v>
      </c>
      <c r="HR42" s="92">
        <v>45139</v>
      </c>
      <c r="HS42" s="106">
        <v>10332.839</v>
      </c>
      <c r="HT42" s="93">
        <f t="shared" si="79"/>
        <v>61</v>
      </c>
      <c r="HU42" s="63" t="s">
        <v>65</v>
      </c>
      <c r="HV42" s="106">
        <f t="shared" si="80"/>
        <v>1168.672</v>
      </c>
      <c r="HW42" s="93">
        <f t="shared" si="81"/>
        <v>19.1585573770492</v>
      </c>
      <c r="HX42" s="115">
        <f t="shared" ref="HX42:HX44" si="427">HW42/15</f>
        <v>1.27723715846995</v>
      </c>
      <c r="HY42" s="115">
        <f t="shared" ref="HY42:HY44" si="428">HW42/25</f>
        <v>0.766342295081967</v>
      </c>
      <c r="HZ42" s="69">
        <f t="shared" si="173"/>
        <v>327.355651490909</v>
      </c>
      <c r="IC42" s="92">
        <f t="shared" si="85"/>
        <v>45139</v>
      </c>
      <c r="ID42" s="106">
        <f t="shared" si="86"/>
        <v>10332.839</v>
      </c>
      <c r="IE42" s="92">
        <v>45200</v>
      </c>
      <c r="IF42" s="106">
        <v>10972.079</v>
      </c>
      <c r="IG42" s="93">
        <f t="shared" si="87"/>
        <v>61</v>
      </c>
      <c r="IH42" s="63" t="s">
        <v>65</v>
      </c>
      <c r="II42" s="106">
        <f t="shared" si="88"/>
        <v>639.24</v>
      </c>
      <c r="IJ42" s="93">
        <f t="shared" si="38"/>
        <v>10.4793442622951</v>
      </c>
      <c r="IK42" s="115">
        <f t="shared" ref="IK42:IK44" si="429">IJ42/15</f>
        <v>0.698622950819672</v>
      </c>
      <c r="IL42" s="115">
        <f t="shared" ref="IL42:IL44" si="430">IJ42/25</f>
        <v>0.419173770491803</v>
      </c>
      <c r="IM42" s="69">
        <f t="shared" si="175"/>
        <v>179.056935272727</v>
      </c>
      <c r="IP42" s="92">
        <f t="shared" si="176"/>
        <v>45200</v>
      </c>
      <c r="IQ42" s="164">
        <f t="shared" si="177"/>
        <v>10972.079</v>
      </c>
      <c r="IR42" s="92">
        <v>45261</v>
      </c>
      <c r="IS42" s="106">
        <v>12186.859</v>
      </c>
      <c r="IT42" s="93">
        <v>61</v>
      </c>
      <c r="IU42" s="63" t="s">
        <v>65</v>
      </c>
      <c r="IV42" s="106">
        <f t="shared" si="94"/>
        <v>1214.78</v>
      </c>
      <c r="IW42" s="93">
        <f t="shared" si="178"/>
        <v>19.9144262295082</v>
      </c>
      <c r="IX42" s="115">
        <f t="shared" si="179"/>
        <v>1.32762841530055</v>
      </c>
      <c r="IY42" s="115">
        <f t="shared" si="165"/>
        <v>0.796577049180328</v>
      </c>
      <c r="IZ42" s="69">
        <f t="shared" si="166"/>
        <v>340.270921454546</v>
      </c>
      <c r="JC42" s="92">
        <f t="shared" si="187"/>
        <v>45261</v>
      </c>
      <c r="JD42" s="106">
        <f t="shared" si="188"/>
        <v>12186.859</v>
      </c>
      <c r="JE42" s="92">
        <v>45323</v>
      </c>
      <c r="JF42" s="106">
        <v>13781.047</v>
      </c>
      <c r="JG42" s="93">
        <f t="shared" si="100"/>
        <v>62</v>
      </c>
      <c r="JH42" s="63" t="s">
        <v>65</v>
      </c>
      <c r="JI42" s="106">
        <f t="shared" si="180"/>
        <v>1594.188</v>
      </c>
      <c r="JJ42" s="93">
        <f t="shared" si="181"/>
        <v>25.7127096774194</v>
      </c>
      <c r="JK42" s="115">
        <f t="shared" si="182"/>
        <v>1.71418064516129</v>
      </c>
      <c r="JL42" s="115">
        <f t="shared" si="167"/>
        <v>1.02850838709677</v>
      </c>
      <c r="JM42" s="69">
        <f t="shared" si="168"/>
        <v>446.546551418182</v>
      </c>
      <c r="JP42" s="92">
        <f t="shared" si="126"/>
        <v>45323</v>
      </c>
      <c r="JQ42" s="106">
        <f t="shared" si="127"/>
        <v>13781.047</v>
      </c>
      <c r="JR42" s="92">
        <v>45383</v>
      </c>
      <c r="JS42" s="106">
        <v>14606.252</v>
      </c>
      <c r="JT42" s="93">
        <f t="shared" si="108"/>
        <v>60</v>
      </c>
      <c r="JU42" s="63" t="s">
        <v>65</v>
      </c>
      <c r="JV42" s="106">
        <f t="shared" si="109"/>
        <v>825.205</v>
      </c>
      <c r="JW42" s="93">
        <f t="shared" si="183"/>
        <v>13.7534166666667</v>
      </c>
      <c r="JX42" s="115">
        <f t="shared" si="184"/>
        <v>0.916894444444444</v>
      </c>
      <c r="JY42" s="115">
        <f t="shared" si="169"/>
        <v>0.550136666666667</v>
      </c>
      <c r="JZ42" s="69">
        <f t="shared" si="170"/>
        <v>231.147422363636</v>
      </c>
    </row>
    <row r="43" ht="28.8" spans="1:286">
      <c r="A43" t="str">
        <f>'SATEC Meter Schedule Template'!C43</f>
        <v>RMT-APL-01-MDB2-APR32-01-50002733-DL3</v>
      </c>
      <c r="B43" t="str">
        <f>'SATEC Meter Schedule Template'!D43</f>
        <v>MTR-APL-01-MDB2-APR32-01</v>
      </c>
      <c r="C43" t="str">
        <f>'SATEC Meter Schedule Template'!P43</f>
        <v>MDB2</v>
      </c>
      <c r="D43" t="str">
        <f>'SATEC Meter Schedule Template'!Q43</f>
        <v>APR32</v>
      </c>
      <c r="E43" t="str">
        <f>'SATEC Meter Schedule Template'!R43</f>
        <v>01</v>
      </c>
      <c r="F43">
        <f>'SATEC Meter Schedule Template'!S43</f>
        <v>50002733</v>
      </c>
      <c r="G43" t="str">
        <f>'SATEC Meter Schedule Template'!V43</f>
        <v>DL3</v>
      </c>
      <c r="H43" s="61" t="s">
        <v>171</v>
      </c>
      <c r="I43" s="63">
        <v>50002733</v>
      </c>
      <c r="J43" s="18" t="s">
        <v>172</v>
      </c>
      <c r="K43" s="92"/>
      <c r="L43" s="93"/>
      <c r="M43" s="92"/>
      <c r="N43" s="94"/>
      <c r="O43" s="95"/>
      <c r="P43" s="95"/>
      <c r="Q43" s="95"/>
      <c r="R43" s="105">
        <v>44398</v>
      </c>
      <c r="S43" s="63">
        <v>0</v>
      </c>
      <c r="T43" s="92">
        <v>44470</v>
      </c>
      <c r="U43" s="93">
        <v>1288</v>
      </c>
      <c r="V43" s="93">
        <f t="shared" si="316"/>
        <v>72</v>
      </c>
      <c r="W43" s="63" t="s">
        <v>65</v>
      </c>
      <c r="X43" s="106">
        <f t="shared" si="317"/>
        <v>1288</v>
      </c>
      <c r="Y43" s="93">
        <f t="shared" si="318"/>
        <v>17.8888888888889</v>
      </c>
      <c r="Z43" s="115">
        <f t="shared" si="128"/>
        <v>1.19259259259259</v>
      </c>
      <c r="AA43" s="115">
        <f t="shared" si="129"/>
        <v>0.715555555555556</v>
      </c>
      <c r="AB43" s="69">
        <f t="shared" si="130"/>
        <v>373.52</v>
      </c>
      <c r="AC43" s="93"/>
      <c r="AD43" s="92">
        <f t="shared" si="394"/>
        <v>44470</v>
      </c>
      <c r="AE43" s="106">
        <f t="shared" si="119"/>
        <v>1288</v>
      </c>
      <c r="AF43" s="92">
        <v>44531.0000000231</v>
      </c>
      <c r="AG43" s="93">
        <v>1795</v>
      </c>
      <c r="AH43" s="93">
        <f t="shared" si="319"/>
        <v>61.0000000231012</v>
      </c>
      <c r="AI43" s="63" t="s">
        <v>65</v>
      </c>
      <c r="AJ43" s="106">
        <f t="shared" si="320"/>
        <v>507</v>
      </c>
      <c r="AK43" s="93">
        <f t="shared" si="321"/>
        <v>8.31147540668845</v>
      </c>
      <c r="AL43" s="115">
        <f t="shared" si="131"/>
        <v>0.554098360445896</v>
      </c>
      <c r="AM43" s="115">
        <f t="shared" si="132"/>
        <v>0.332459016267538</v>
      </c>
      <c r="AN43" s="69">
        <f t="shared" si="133"/>
        <v>147.03</v>
      </c>
      <c r="AQ43" s="92"/>
      <c r="BC43" s="92">
        <f t="shared" si="186"/>
        <v>44531.0000000231</v>
      </c>
      <c r="BD43" s="106">
        <f t="shared" si="353"/>
        <v>1795</v>
      </c>
      <c r="BE43" s="92">
        <v>44593.9122337963</v>
      </c>
      <c r="BF43" s="95">
        <v>3467.781</v>
      </c>
      <c r="BG43" s="93">
        <f t="shared" si="322"/>
        <v>62.9122337731969</v>
      </c>
      <c r="BH43" s="63" t="s">
        <v>65</v>
      </c>
      <c r="BI43" s="106">
        <f t="shared" si="323"/>
        <v>1672.781</v>
      </c>
      <c r="BJ43" s="93">
        <f t="shared" si="324"/>
        <v>26.589121060786</v>
      </c>
      <c r="BK43" s="115">
        <f t="shared" si="134"/>
        <v>1.77260807071906</v>
      </c>
      <c r="BL43" s="115">
        <f t="shared" si="135"/>
        <v>1.06356484243144</v>
      </c>
      <c r="BM43" s="69">
        <f t="shared" si="136"/>
        <v>485.10649</v>
      </c>
      <c r="BS43">
        <v>2</v>
      </c>
      <c r="BT43" s="138">
        <v>44631</v>
      </c>
      <c r="BU43" s="142">
        <v>0.459027777777778</v>
      </c>
      <c r="BV43">
        <v>4.83</v>
      </c>
      <c r="BW43">
        <v>4.86</v>
      </c>
      <c r="BX43" s="115">
        <f t="shared" si="392"/>
        <v>1.00621118012422</v>
      </c>
      <c r="BY43" t="s">
        <v>82</v>
      </c>
      <c r="BZ43" s="60" t="s">
        <v>173</v>
      </c>
      <c r="CA43" t="s">
        <v>83</v>
      </c>
      <c r="CB43" s="142">
        <v>0.48125</v>
      </c>
      <c r="CC43">
        <v>0.57</v>
      </c>
      <c r="CD43">
        <v>0.61</v>
      </c>
      <c r="CE43" s="115">
        <f t="shared" si="355"/>
        <v>1.07017543859649</v>
      </c>
      <c r="CF43" t="s">
        <v>82</v>
      </c>
      <c r="CG43" s="145" t="s">
        <v>83</v>
      </c>
      <c r="CJ43" s="92">
        <f t="shared" si="40"/>
        <v>44593.9122337963</v>
      </c>
      <c r="CK43" s="106">
        <f t="shared" si="354"/>
        <v>3467.781</v>
      </c>
      <c r="CL43" s="146">
        <v>44593.9122337963</v>
      </c>
      <c r="CM43" s="106"/>
      <c r="CN43" s="106"/>
      <c r="CO43" s="106"/>
      <c r="CP43" s="106"/>
      <c r="CQ43" s="106"/>
      <c r="CR43" s="106"/>
      <c r="CS43" s="106"/>
      <c r="CT43" s="92">
        <v>44652</v>
      </c>
      <c r="CU43" s="149">
        <v>4168</v>
      </c>
      <c r="CV43" s="93">
        <f t="shared" si="302"/>
        <v>58.0877662037019</v>
      </c>
      <c r="CW43" s="63" t="s">
        <v>65</v>
      </c>
      <c r="CX43" s="106">
        <f>CU43-CK43</f>
        <v>700.219</v>
      </c>
      <c r="CY43" s="93">
        <f t="shared" si="395"/>
        <v>12.0545003838584</v>
      </c>
      <c r="CZ43" s="115">
        <f t="shared" si="396"/>
        <v>0.803633358923892</v>
      </c>
      <c r="DA43" s="115">
        <f t="shared" si="397"/>
        <v>0.482180015354335</v>
      </c>
      <c r="DB43" s="69">
        <f t="shared" si="398"/>
        <v>203.06351</v>
      </c>
      <c r="DE43" s="92">
        <f t="shared" si="43"/>
        <v>44652</v>
      </c>
      <c r="DF43" s="106">
        <f t="shared" si="44"/>
        <v>4168</v>
      </c>
      <c r="DG43" s="106"/>
      <c r="DH43" s="106"/>
      <c r="DI43" s="106"/>
      <c r="DJ43" s="106"/>
      <c r="DK43" s="92">
        <v>44713</v>
      </c>
      <c r="DL43" s="149">
        <v>4844.47</v>
      </c>
      <c r="DM43" s="93">
        <f t="shared" si="304"/>
        <v>61</v>
      </c>
      <c r="DN43" s="63" t="s">
        <v>65</v>
      </c>
      <c r="DO43" s="106">
        <f t="shared" si="314"/>
        <v>676.47</v>
      </c>
      <c r="DP43" s="93">
        <f t="shared" si="399"/>
        <v>11.0896721311475</v>
      </c>
      <c r="DQ43" s="115">
        <f t="shared" si="400"/>
        <v>0.739311475409836</v>
      </c>
      <c r="DR43" s="115">
        <f t="shared" si="401"/>
        <v>0.443586885245902</v>
      </c>
      <c r="DS43" s="69">
        <f t="shared" si="402"/>
        <v>196.1763</v>
      </c>
      <c r="DV43" s="92">
        <f t="shared" si="45"/>
        <v>44713</v>
      </c>
      <c r="DW43" s="106">
        <f t="shared" si="46"/>
        <v>4844.47</v>
      </c>
      <c r="DX43" s="106"/>
      <c r="DY43" s="106"/>
      <c r="DZ43" s="106"/>
      <c r="EA43" s="106"/>
      <c r="EB43" s="92">
        <v>44774</v>
      </c>
      <c r="EC43" s="149">
        <v>5763</v>
      </c>
      <c r="ED43" s="93">
        <f t="shared" si="306"/>
        <v>61</v>
      </c>
      <c r="EE43" s="63" t="s">
        <v>65</v>
      </c>
      <c r="EF43" s="106">
        <f t="shared" si="315"/>
        <v>918.53</v>
      </c>
      <c r="EG43" s="93">
        <f t="shared" si="403"/>
        <v>15.057868852459</v>
      </c>
      <c r="EH43" s="115">
        <f t="shared" si="404"/>
        <v>1.00385792349727</v>
      </c>
      <c r="EI43" s="115">
        <f t="shared" si="405"/>
        <v>0.602314754098361</v>
      </c>
      <c r="EJ43" s="69">
        <f t="shared" si="406"/>
        <v>266.3737</v>
      </c>
      <c r="EM43" s="92">
        <f t="shared" si="50"/>
        <v>44774</v>
      </c>
      <c r="EN43" s="106">
        <f t="shared" si="51"/>
        <v>5763</v>
      </c>
      <c r="EO43" s="106"/>
      <c r="EP43" s="106"/>
      <c r="EQ43" s="106"/>
      <c r="ER43" s="106"/>
      <c r="ES43" s="92">
        <v>44835</v>
      </c>
      <c r="ET43" s="149">
        <v>6686</v>
      </c>
      <c r="EU43" s="93">
        <f t="shared" si="20"/>
        <v>61</v>
      </c>
      <c r="EV43" s="63" t="s">
        <v>65</v>
      </c>
      <c r="EW43" s="106">
        <f t="shared" si="146"/>
        <v>923</v>
      </c>
      <c r="EX43" s="93">
        <f t="shared" si="407"/>
        <v>15.1311475409836</v>
      </c>
      <c r="EY43" s="115">
        <f t="shared" si="408"/>
        <v>1.00874316939891</v>
      </c>
      <c r="EZ43" s="115">
        <f t="shared" si="409"/>
        <v>0.605245901639344</v>
      </c>
      <c r="FA43" s="69">
        <f t="shared" si="410"/>
        <v>267.67</v>
      </c>
      <c r="FD43" s="92">
        <f t="shared" si="55"/>
        <v>44835</v>
      </c>
      <c r="FE43" s="106">
        <f t="shared" si="56"/>
        <v>6686</v>
      </c>
      <c r="FF43" s="106"/>
      <c r="FG43" s="106"/>
      <c r="FH43" s="106"/>
      <c r="FI43" s="106"/>
      <c r="FJ43" s="92">
        <v>44896</v>
      </c>
      <c r="FK43" s="149">
        <v>7249</v>
      </c>
      <c r="FL43" s="93">
        <f t="shared" si="26"/>
        <v>61</v>
      </c>
      <c r="FM43" s="63" t="s">
        <v>65</v>
      </c>
      <c r="FN43" s="106">
        <f t="shared" si="150"/>
        <v>563</v>
      </c>
      <c r="FO43" s="93">
        <f t="shared" si="411"/>
        <v>9.22950819672131</v>
      </c>
      <c r="FP43" s="115">
        <f t="shared" si="412"/>
        <v>0.615300546448088</v>
      </c>
      <c r="FQ43" s="115">
        <f t="shared" si="413"/>
        <v>0.369180327868852</v>
      </c>
      <c r="FR43" s="69">
        <f t="shared" si="414"/>
        <v>163.27</v>
      </c>
      <c r="FU43" s="92">
        <f t="shared" si="61"/>
        <v>44896</v>
      </c>
      <c r="FV43" s="106">
        <f t="shared" si="62"/>
        <v>7249</v>
      </c>
      <c r="FW43" s="106"/>
      <c r="FX43" s="106"/>
      <c r="FY43" s="106"/>
      <c r="FZ43" s="106"/>
      <c r="GA43" s="92">
        <v>44958</v>
      </c>
      <c r="GB43" s="106">
        <v>8884.824</v>
      </c>
      <c r="GC43" s="93">
        <f t="shared" si="30"/>
        <v>62</v>
      </c>
      <c r="GD43" s="63" t="s">
        <v>65</v>
      </c>
      <c r="GE43" s="106">
        <f t="shared" si="195"/>
        <v>1635.824</v>
      </c>
      <c r="GF43" s="93">
        <f t="shared" si="415"/>
        <v>26.3842580645161</v>
      </c>
      <c r="GG43" s="115">
        <f t="shared" si="416"/>
        <v>1.75895053763441</v>
      </c>
      <c r="GH43" s="115">
        <f t="shared" si="417"/>
        <v>1.05537032258065</v>
      </c>
      <c r="GI43" s="69">
        <f t="shared" si="418"/>
        <v>474.38896</v>
      </c>
      <c r="GL43" s="92">
        <f t="shared" si="66"/>
        <v>44958</v>
      </c>
      <c r="GM43" s="106">
        <f t="shared" si="67"/>
        <v>8884.824</v>
      </c>
      <c r="GN43" s="106"/>
      <c r="GO43" s="106"/>
      <c r="GP43" s="106"/>
      <c r="GQ43" s="106"/>
      <c r="GR43" s="92">
        <v>45017</v>
      </c>
      <c r="GS43" s="106">
        <v>9584.605</v>
      </c>
      <c r="GT43" s="93">
        <f t="shared" si="262"/>
        <v>59</v>
      </c>
      <c r="GU43" s="63" t="s">
        <v>65</v>
      </c>
      <c r="GV43" s="106">
        <f t="shared" si="263"/>
        <v>699.780999999999</v>
      </c>
      <c r="GW43" s="93">
        <f t="shared" si="419"/>
        <v>11.8606949152542</v>
      </c>
      <c r="GX43" s="115">
        <f t="shared" si="420"/>
        <v>0.790712994350281</v>
      </c>
      <c r="GY43" s="115">
        <f t="shared" si="421"/>
        <v>0.474427796610169</v>
      </c>
      <c r="GZ43" s="69">
        <f t="shared" si="422"/>
        <v>202.93649</v>
      </c>
      <c r="HC43" s="92">
        <f t="shared" si="71"/>
        <v>45017</v>
      </c>
      <c r="HD43" s="106">
        <f t="shared" si="72"/>
        <v>9584.605</v>
      </c>
      <c r="HE43" s="92">
        <v>45078</v>
      </c>
      <c r="HF43" s="106">
        <v>10141.701</v>
      </c>
      <c r="HG43" s="93">
        <v>59</v>
      </c>
      <c r="HH43" s="63" t="s">
        <v>65</v>
      </c>
      <c r="HI43" s="106">
        <f t="shared" si="73"/>
        <v>557.096</v>
      </c>
      <c r="HJ43" s="93">
        <f t="shared" si="423"/>
        <v>9.44230508474575</v>
      </c>
      <c r="HK43" s="115">
        <f t="shared" si="424"/>
        <v>0.629487005649717</v>
      </c>
      <c r="HL43" s="115">
        <f t="shared" si="425"/>
        <v>0.37769220338983</v>
      </c>
      <c r="HM43" s="69">
        <f t="shared" si="426"/>
        <v>161.55784</v>
      </c>
      <c r="HP43" s="92">
        <f t="shared" si="77"/>
        <v>45078</v>
      </c>
      <c r="HQ43" s="106">
        <f t="shared" si="78"/>
        <v>10141.701</v>
      </c>
      <c r="HR43" s="92">
        <v>45139</v>
      </c>
      <c r="HS43" s="106">
        <v>10918.272</v>
      </c>
      <c r="HT43" s="93">
        <f t="shared" si="79"/>
        <v>61</v>
      </c>
      <c r="HU43" s="63" t="s">
        <v>65</v>
      </c>
      <c r="HV43" s="106">
        <f t="shared" si="80"/>
        <v>776.571000000002</v>
      </c>
      <c r="HW43" s="93">
        <f t="shared" si="81"/>
        <v>12.7306721311476</v>
      </c>
      <c r="HX43" s="115">
        <f t="shared" si="427"/>
        <v>0.848711475409838</v>
      </c>
      <c r="HY43" s="115">
        <f t="shared" si="428"/>
        <v>0.509226885245903</v>
      </c>
      <c r="HZ43" s="69">
        <f t="shared" si="173"/>
        <v>217.524596836364</v>
      </c>
      <c r="IC43" s="92">
        <f t="shared" si="85"/>
        <v>45139</v>
      </c>
      <c r="ID43" s="106">
        <f t="shared" si="86"/>
        <v>10918.272</v>
      </c>
      <c r="IE43" s="92">
        <v>45200</v>
      </c>
      <c r="IF43" s="106">
        <v>11544.494</v>
      </c>
      <c r="IG43" s="93">
        <f t="shared" si="87"/>
        <v>61</v>
      </c>
      <c r="IH43" s="63" t="s">
        <v>65</v>
      </c>
      <c r="II43" s="106">
        <f t="shared" si="88"/>
        <v>626.222</v>
      </c>
      <c r="IJ43" s="93">
        <f t="shared" si="38"/>
        <v>10.2659344262295</v>
      </c>
      <c r="IK43" s="115">
        <f t="shared" si="429"/>
        <v>0.6843956284153</v>
      </c>
      <c r="IL43" s="115">
        <f t="shared" si="430"/>
        <v>0.41063737704918</v>
      </c>
      <c r="IM43" s="69">
        <f t="shared" si="175"/>
        <v>175.410475127273</v>
      </c>
      <c r="IP43" s="92">
        <f t="shared" si="176"/>
        <v>45200</v>
      </c>
      <c r="IQ43" s="164">
        <f t="shared" si="177"/>
        <v>11544.494</v>
      </c>
      <c r="IR43" s="92">
        <v>45261</v>
      </c>
      <c r="IS43" s="106">
        <v>12157.184</v>
      </c>
      <c r="IT43" s="93">
        <v>61</v>
      </c>
      <c r="IU43" s="63" t="s">
        <v>65</v>
      </c>
      <c r="IV43" s="106">
        <f t="shared" si="94"/>
        <v>612.689999999999</v>
      </c>
      <c r="IW43" s="93">
        <f t="shared" si="178"/>
        <v>10.0440983606557</v>
      </c>
      <c r="IX43" s="115">
        <f t="shared" si="179"/>
        <v>0.669606557377048</v>
      </c>
      <c r="IY43" s="115">
        <f t="shared" si="165"/>
        <v>0.401763934426229</v>
      </c>
      <c r="IZ43" s="69">
        <f t="shared" si="166"/>
        <v>171.620038909091</v>
      </c>
      <c r="JC43" s="92">
        <f t="shared" si="187"/>
        <v>45261</v>
      </c>
      <c r="JD43" s="106">
        <f t="shared" si="188"/>
        <v>12157.184</v>
      </c>
      <c r="JE43" s="92">
        <v>45323</v>
      </c>
      <c r="JF43" s="106">
        <v>13059.727</v>
      </c>
      <c r="JG43" s="93">
        <f t="shared" si="100"/>
        <v>62</v>
      </c>
      <c r="JH43" s="63" t="s">
        <v>65</v>
      </c>
      <c r="JI43" s="106">
        <f t="shared" si="180"/>
        <v>902.543000000001</v>
      </c>
      <c r="JJ43" s="93">
        <f t="shared" si="181"/>
        <v>14.5571451612903</v>
      </c>
      <c r="JK43" s="115">
        <f t="shared" si="182"/>
        <v>0.970476344086023</v>
      </c>
      <c r="JL43" s="115">
        <f t="shared" si="167"/>
        <v>0.582285806451614</v>
      </c>
      <c r="JM43" s="69">
        <f t="shared" si="168"/>
        <v>252.810499236364</v>
      </c>
      <c r="JP43" s="92">
        <f t="shared" si="126"/>
        <v>45323</v>
      </c>
      <c r="JQ43" s="106">
        <f t="shared" si="127"/>
        <v>13059.727</v>
      </c>
      <c r="JR43" s="92">
        <v>45383</v>
      </c>
      <c r="JS43" s="106">
        <v>14067.026</v>
      </c>
      <c r="JT43" s="93">
        <f t="shared" si="108"/>
        <v>60</v>
      </c>
      <c r="JU43" s="63" t="s">
        <v>65</v>
      </c>
      <c r="JV43" s="106">
        <f t="shared" si="109"/>
        <v>1007.299</v>
      </c>
      <c r="JW43" s="93">
        <f t="shared" si="183"/>
        <v>16.7883166666667</v>
      </c>
      <c r="JX43" s="115">
        <f t="shared" si="184"/>
        <v>1.11922111111111</v>
      </c>
      <c r="JY43" s="115">
        <f t="shared" si="169"/>
        <v>0.671532666666666</v>
      </c>
      <c r="JZ43" s="69">
        <f t="shared" si="170"/>
        <v>282.153607163636</v>
      </c>
    </row>
    <row r="44" ht="28.8" spans="1:286">
      <c r="A44" t="str">
        <f>'SATEC Meter Schedule Template'!C44</f>
        <v>RMT-APL-01-MDB2-APR33-01-50002751-DL1</v>
      </c>
      <c r="B44" t="str">
        <f>'SATEC Meter Schedule Template'!D44</f>
        <v>MTR-APL-01-MDB2-APR33-01</v>
      </c>
      <c r="C44" t="str">
        <f>'SATEC Meter Schedule Template'!P44</f>
        <v>MDB2</v>
      </c>
      <c r="D44" t="str">
        <f>'SATEC Meter Schedule Template'!Q44</f>
        <v>APR33</v>
      </c>
      <c r="E44" t="str">
        <f>'SATEC Meter Schedule Template'!R44</f>
        <v>01</v>
      </c>
      <c r="F44">
        <f>'SATEC Meter Schedule Template'!S44</f>
        <v>50002751</v>
      </c>
      <c r="G44" t="str">
        <f>'SATEC Meter Schedule Template'!V44</f>
        <v>DL1</v>
      </c>
      <c r="H44" s="61" t="s">
        <v>174</v>
      </c>
      <c r="I44" s="63">
        <v>50002751</v>
      </c>
      <c r="J44" s="18" t="s">
        <v>175</v>
      </c>
      <c r="K44" s="92"/>
      <c r="L44" s="93"/>
      <c r="M44" s="92"/>
      <c r="N44" s="94"/>
      <c r="O44" s="95"/>
      <c r="P44" s="95"/>
      <c r="Q44" s="95"/>
      <c r="R44" s="105">
        <v>44398</v>
      </c>
      <c r="S44" s="63">
        <v>0</v>
      </c>
      <c r="T44" s="92">
        <v>44470</v>
      </c>
      <c r="U44" s="93">
        <v>1097</v>
      </c>
      <c r="V44" s="93">
        <f t="shared" si="316"/>
        <v>72</v>
      </c>
      <c r="W44" s="63" t="s">
        <v>121</v>
      </c>
      <c r="X44" s="106">
        <f t="shared" si="317"/>
        <v>1097</v>
      </c>
      <c r="Y44" s="93">
        <f t="shared" si="318"/>
        <v>15.2361111111111</v>
      </c>
      <c r="Z44" s="115">
        <f t="shared" ref="Z44:Z75" si="431">Y44/15</f>
        <v>1.01574074074074</v>
      </c>
      <c r="AA44" s="115">
        <f t="shared" ref="AA44:AA75" si="432">Y44/25</f>
        <v>0.609444444444444</v>
      </c>
      <c r="AB44" s="69">
        <f t="shared" ref="AB44:AB75" si="433">X44*0.29</f>
        <v>318.13</v>
      </c>
      <c r="AC44" s="93"/>
      <c r="AD44" s="92">
        <f t="shared" si="394"/>
        <v>44470</v>
      </c>
      <c r="AE44" s="106">
        <f t="shared" si="119"/>
        <v>1097</v>
      </c>
      <c r="AF44" s="92">
        <v>44531.0000000231</v>
      </c>
      <c r="AG44" s="93">
        <v>1980</v>
      </c>
      <c r="AH44" s="93">
        <f t="shared" si="319"/>
        <v>61.0000000231012</v>
      </c>
      <c r="AI44" s="63" t="s">
        <v>121</v>
      </c>
      <c r="AJ44" s="106">
        <f t="shared" si="320"/>
        <v>883</v>
      </c>
      <c r="AK44" s="93">
        <f t="shared" si="321"/>
        <v>14.4754098305836</v>
      </c>
      <c r="AL44" s="115">
        <f t="shared" ref="AL44:AL75" si="434">AK44/15</f>
        <v>0.965027322038908</v>
      </c>
      <c r="AM44" s="115">
        <f t="shared" ref="AM44:AM75" si="435">AK44/25</f>
        <v>0.579016393223345</v>
      </c>
      <c r="AN44" s="69">
        <f t="shared" ref="AN44:AN75" si="436">AJ44*0.29</f>
        <v>256.07</v>
      </c>
      <c r="AQ44" s="92"/>
      <c r="BC44" s="92">
        <f t="shared" si="186"/>
        <v>44531.0000000231</v>
      </c>
      <c r="BD44" s="106">
        <f t="shared" si="353"/>
        <v>1980</v>
      </c>
      <c r="BE44" s="92">
        <v>44593.9123263889</v>
      </c>
      <c r="BF44" s="95">
        <v>3610.547</v>
      </c>
      <c r="BG44" s="93">
        <f t="shared" si="322"/>
        <v>62.9123263657966</v>
      </c>
      <c r="BH44" s="63" t="s">
        <v>121</v>
      </c>
      <c r="BI44" s="106">
        <f t="shared" si="323"/>
        <v>1630.547</v>
      </c>
      <c r="BJ44" s="93">
        <f t="shared" si="324"/>
        <v>25.9177667428696</v>
      </c>
      <c r="BK44" s="115">
        <f t="shared" ref="BK44:BK75" si="437">BJ44/15</f>
        <v>1.7278511161913</v>
      </c>
      <c r="BL44" s="115">
        <f t="shared" ref="BL44:BL75" si="438">BJ44/25</f>
        <v>1.03671066971478</v>
      </c>
      <c r="BM44" s="69">
        <f t="shared" ref="BM44:BM75" si="439">BI44*0.29</f>
        <v>472.85863</v>
      </c>
      <c r="BS44">
        <v>2</v>
      </c>
      <c r="BT44" s="138">
        <v>44631</v>
      </c>
      <c r="BU44" s="142">
        <v>0.467361111111111</v>
      </c>
      <c r="BV44" s="49">
        <v>0.41</v>
      </c>
      <c r="BW44" s="49">
        <v>0.84</v>
      </c>
      <c r="BX44" s="139">
        <f t="shared" si="392"/>
        <v>2.04878048780488</v>
      </c>
      <c r="BY44" s="49" t="s">
        <v>82</v>
      </c>
      <c r="BZ44" s="144" t="s">
        <v>176</v>
      </c>
      <c r="CA44" s="49" t="s">
        <v>124</v>
      </c>
      <c r="CB44" s="142">
        <v>0.48125</v>
      </c>
      <c r="CC44">
        <v>1.02</v>
      </c>
      <c r="CD44">
        <v>1.01</v>
      </c>
      <c r="CE44" s="115">
        <f t="shared" si="355"/>
        <v>0.990196078431373</v>
      </c>
      <c r="CF44" t="s">
        <v>82</v>
      </c>
      <c r="CG44" s="145" t="s">
        <v>83</v>
      </c>
      <c r="CJ44" s="92">
        <f t="shared" si="40"/>
        <v>44593.9123263889</v>
      </c>
      <c r="CK44" s="106">
        <f t="shared" si="354"/>
        <v>3610.547</v>
      </c>
      <c r="CL44" s="146">
        <v>44631.4722222222</v>
      </c>
      <c r="CM44" s="63">
        <v>4462.786</v>
      </c>
      <c r="CN44" s="106">
        <f t="shared" ref="CN44:CN45" si="440">CM44-CK44</f>
        <v>852.239</v>
      </c>
      <c r="CO44" s="63">
        <v>2256.64</v>
      </c>
      <c r="CP44" s="106"/>
      <c r="CQ44" s="106"/>
      <c r="CR44" s="106"/>
      <c r="CS44" s="106"/>
      <c r="CT44" s="92">
        <v>44652</v>
      </c>
      <c r="CU44" s="149">
        <v>2624</v>
      </c>
      <c r="CV44" s="93">
        <f t="shared" si="302"/>
        <v>58.0876736111022</v>
      </c>
      <c r="CW44" s="63" t="s">
        <v>121</v>
      </c>
      <c r="CX44" s="106">
        <f>(CU44-CO44)+CN44</f>
        <v>1219.599</v>
      </c>
      <c r="CY44" s="93">
        <f t="shared" si="395"/>
        <v>20.9958313731969</v>
      </c>
      <c r="CZ44" s="115">
        <f t="shared" si="396"/>
        <v>1.39972209154646</v>
      </c>
      <c r="DA44" s="115">
        <f t="shared" si="397"/>
        <v>0.839833254927875</v>
      </c>
      <c r="DB44" s="69">
        <f t="shared" si="398"/>
        <v>353.68371</v>
      </c>
      <c r="DE44" s="92">
        <f t="shared" si="43"/>
        <v>44652</v>
      </c>
      <c r="DF44" s="106">
        <f t="shared" si="44"/>
        <v>2624</v>
      </c>
      <c r="DG44" s="106"/>
      <c r="DH44" s="106"/>
      <c r="DI44" s="106"/>
      <c r="DJ44" s="106"/>
      <c r="DK44" s="92">
        <v>44713</v>
      </c>
      <c r="DL44" s="149">
        <v>3420.766</v>
      </c>
      <c r="DM44" s="93">
        <f t="shared" si="304"/>
        <v>61</v>
      </c>
      <c r="DN44" s="63" t="s">
        <v>65</v>
      </c>
      <c r="DO44" s="106">
        <f t="shared" si="314"/>
        <v>796.766</v>
      </c>
      <c r="DP44" s="93">
        <f t="shared" si="399"/>
        <v>13.061737704918</v>
      </c>
      <c r="DQ44" s="115">
        <f t="shared" si="400"/>
        <v>0.870782513661202</v>
      </c>
      <c r="DR44" s="115">
        <f t="shared" si="401"/>
        <v>0.522469508196721</v>
      </c>
      <c r="DS44" s="69">
        <f t="shared" si="402"/>
        <v>231.06214</v>
      </c>
      <c r="DV44" s="92">
        <f t="shared" si="45"/>
        <v>44713</v>
      </c>
      <c r="DW44" s="106">
        <f t="shared" si="46"/>
        <v>3420.766</v>
      </c>
      <c r="DX44" s="106"/>
      <c r="DY44" s="106"/>
      <c r="DZ44" s="106"/>
      <c r="EA44" s="106"/>
      <c r="EB44" s="92">
        <v>44774</v>
      </c>
      <c r="EC44" s="149">
        <v>4323</v>
      </c>
      <c r="ED44" s="93">
        <f t="shared" si="306"/>
        <v>61</v>
      </c>
      <c r="EE44" s="63" t="s">
        <v>65</v>
      </c>
      <c r="EF44" s="106">
        <f t="shared" si="315"/>
        <v>902.234</v>
      </c>
      <c r="EG44" s="93">
        <f t="shared" si="403"/>
        <v>14.7907213114754</v>
      </c>
      <c r="EH44" s="115">
        <f t="shared" si="404"/>
        <v>0.986048087431694</v>
      </c>
      <c r="EI44" s="115">
        <f t="shared" si="405"/>
        <v>0.591628852459016</v>
      </c>
      <c r="EJ44" s="69">
        <f t="shared" si="406"/>
        <v>261.64786</v>
      </c>
      <c r="EM44" s="92">
        <f t="shared" si="50"/>
        <v>44774</v>
      </c>
      <c r="EN44" s="106">
        <f t="shared" si="51"/>
        <v>4323</v>
      </c>
      <c r="EO44" s="106"/>
      <c r="EP44" s="106"/>
      <c r="EQ44" s="106"/>
      <c r="ER44" s="106"/>
      <c r="ES44" s="92">
        <v>44835</v>
      </c>
      <c r="ET44" s="149">
        <v>5363</v>
      </c>
      <c r="EU44" s="93">
        <f t="shared" si="20"/>
        <v>61</v>
      </c>
      <c r="EV44" s="63" t="s">
        <v>65</v>
      </c>
      <c r="EW44" s="106">
        <f t="shared" si="146"/>
        <v>1040</v>
      </c>
      <c r="EX44" s="93">
        <f t="shared" si="407"/>
        <v>17.0491803278689</v>
      </c>
      <c r="EY44" s="115">
        <f t="shared" si="408"/>
        <v>1.13661202185792</v>
      </c>
      <c r="EZ44" s="115">
        <f t="shared" si="409"/>
        <v>0.681967213114754</v>
      </c>
      <c r="FA44" s="69">
        <f t="shared" si="410"/>
        <v>301.6</v>
      </c>
      <c r="FD44" s="92">
        <f t="shared" si="55"/>
        <v>44835</v>
      </c>
      <c r="FE44" s="106">
        <f t="shared" si="56"/>
        <v>5363</v>
      </c>
      <c r="FF44" s="106"/>
      <c r="FG44" s="106"/>
      <c r="FH44" s="106"/>
      <c r="FI44" s="106"/>
      <c r="FJ44" s="92">
        <v>44896</v>
      </c>
      <c r="FK44" s="149">
        <v>6613</v>
      </c>
      <c r="FL44" s="93">
        <f t="shared" si="26"/>
        <v>61</v>
      </c>
      <c r="FM44" s="63" t="s">
        <v>65</v>
      </c>
      <c r="FN44" s="106">
        <f t="shared" si="150"/>
        <v>1250</v>
      </c>
      <c r="FO44" s="93">
        <f t="shared" si="411"/>
        <v>20.4918032786885</v>
      </c>
      <c r="FP44" s="115">
        <f t="shared" si="412"/>
        <v>1.36612021857923</v>
      </c>
      <c r="FQ44" s="115">
        <f t="shared" si="413"/>
        <v>0.819672131147541</v>
      </c>
      <c r="FR44" s="69">
        <f t="shared" si="414"/>
        <v>362.5</v>
      </c>
      <c r="FU44" s="92">
        <f t="shared" si="61"/>
        <v>44896</v>
      </c>
      <c r="FV44" s="106">
        <f t="shared" si="62"/>
        <v>6613</v>
      </c>
      <c r="FW44" s="106"/>
      <c r="FX44" s="106"/>
      <c r="FY44" s="106"/>
      <c r="FZ44" s="106"/>
      <c r="GA44" s="92">
        <v>44958</v>
      </c>
      <c r="GB44" s="106">
        <v>7817.566</v>
      </c>
      <c r="GC44" s="93">
        <f t="shared" si="30"/>
        <v>62</v>
      </c>
      <c r="GD44" s="63" t="s">
        <v>65</v>
      </c>
      <c r="GE44" s="106">
        <f t="shared" si="195"/>
        <v>1204.566</v>
      </c>
      <c r="GF44" s="93">
        <f t="shared" si="415"/>
        <v>19.4284838709677</v>
      </c>
      <c r="GG44" s="115">
        <f t="shared" si="416"/>
        <v>1.29523225806452</v>
      </c>
      <c r="GH44" s="115">
        <f t="shared" si="417"/>
        <v>0.77713935483871</v>
      </c>
      <c r="GI44" s="69">
        <f t="shared" si="418"/>
        <v>349.32414</v>
      </c>
      <c r="GL44" s="92">
        <f t="shared" si="66"/>
        <v>44958</v>
      </c>
      <c r="GM44" s="106">
        <f t="shared" si="67"/>
        <v>7817.566</v>
      </c>
      <c r="GN44" s="106"/>
      <c r="GO44" s="106"/>
      <c r="GP44" s="106"/>
      <c r="GQ44" s="106"/>
      <c r="GR44" s="92">
        <v>45017</v>
      </c>
      <c r="GS44" s="106">
        <v>9327.098</v>
      </c>
      <c r="GT44" s="93">
        <f t="shared" si="262"/>
        <v>59</v>
      </c>
      <c r="GU44" s="63" t="s">
        <v>65</v>
      </c>
      <c r="GV44" s="106">
        <f t="shared" si="263"/>
        <v>1509.532</v>
      </c>
      <c r="GW44" s="93">
        <f t="shared" si="419"/>
        <v>25.5852881355932</v>
      </c>
      <c r="GX44" s="115">
        <f t="shared" si="420"/>
        <v>1.70568587570621</v>
      </c>
      <c r="GY44" s="115">
        <f t="shared" si="421"/>
        <v>1.02341152542373</v>
      </c>
      <c r="GZ44" s="69">
        <f t="shared" si="422"/>
        <v>437.76428</v>
      </c>
      <c r="HC44" s="92">
        <f t="shared" si="71"/>
        <v>45017</v>
      </c>
      <c r="HD44" s="106">
        <f t="shared" si="72"/>
        <v>9327.098</v>
      </c>
      <c r="HE44" s="92">
        <v>45078</v>
      </c>
      <c r="HF44" s="106">
        <v>10120.535</v>
      </c>
      <c r="HG44" s="93">
        <v>59</v>
      </c>
      <c r="HH44" s="63" t="s">
        <v>65</v>
      </c>
      <c r="HI44" s="106">
        <f t="shared" si="73"/>
        <v>793.437</v>
      </c>
      <c r="HJ44" s="93">
        <f t="shared" si="423"/>
        <v>13.4480847457627</v>
      </c>
      <c r="HK44" s="115">
        <f t="shared" si="424"/>
        <v>0.896538983050847</v>
      </c>
      <c r="HL44" s="115">
        <f t="shared" si="425"/>
        <v>0.537923389830508</v>
      </c>
      <c r="HM44" s="69">
        <f t="shared" si="426"/>
        <v>230.09673</v>
      </c>
      <c r="HP44" s="92">
        <f t="shared" si="77"/>
        <v>45078</v>
      </c>
      <c r="HQ44" s="106">
        <f t="shared" si="78"/>
        <v>10120.535</v>
      </c>
      <c r="HR44" s="92">
        <v>45139</v>
      </c>
      <c r="HS44" s="106">
        <v>10977.334</v>
      </c>
      <c r="HT44" s="93">
        <f t="shared" si="79"/>
        <v>61</v>
      </c>
      <c r="HU44" s="63" t="s">
        <v>65</v>
      </c>
      <c r="HV44" s="106">
        <f t="shared" si="80"/>
        <v>856.799000000001</v>
      </c>
      <c r="HW44" s="93">
        <f t="shared" si="81"/>
        <v>14.0458852459017</v>
      </c>
      <c r="HX44" s="115">
        <f t="shared" si="427"/>
        <v>0.936392349726777</v>
      </c>
      <c r="HY44" s="115">
        <f t="shared" si="428"/>
        <v>0.561835409836066</v>
      </c>
      <c r="HZ44" s="69">
        <f t="shared" si="173"/>
        <v>239.997188981818</v>
      </c>
      <c r="IC44" s="92">
        <f t="shared" si="85"/>
        <v>45139</v>
      </c>
      <c r="ID44" s="106">
        <f t="shared" si="86"/>
        <v>10977.334</v>
      </c>
      <c r="IE44" s="92">
        <v>45200</v>
      </c>
      <c r="IF44" s="106">
        <v>11617.24</v>
      </c>
      <c r="IG44" s="93">
        <f t="shared" si="87"/>
        <v>61</v>
      </c>
      <c r="IH44" s="63" t="s">
        <v>65</v>
      </c>
      <c r="II44" s="106">
        <f t="shared" si="88"/>
        <v>639.905999999999</v>
      </c>
      <c r="IJ44" s="93">
        <f t="shared" si="38"/>
        <v>10.490262295082</v>
      </c>
      <c r="IK44" s="115">
        <f t="shared" si="429"/>
        <v>0.69935081967213</v>
      </c>
      <c r="IL44" s="115">
        <f t="shared" si="430"/>
        <v>0.419610491803278</v>
      </c>
      <c r="IM44" s="69">
        <f t="shared" si="175"/>
        <v>179.243487927272</v>
      </c>
      <c r="IP44" s="92">
        <f t="shared" si="176"/>
        <v>45200</v>
      </c>
      <c r="IQ44" s="164">
        <f t="shared" si="177"/>
        <v>11617.24</v>
      </c>
      <c r="IR44" s="92">
        <v>45261</v>
      </c>
      <c r="IS44" s="106">
        <v>12716.616</v>
      </c>
      <c r="IT44" s="93">
        <v>61</v>
      </c>
      <c r="IU44" s="63" t="s">
        <v>65</v>
      </c>
      <c r="IV44" s="106">
        <f t="shared" si="94"/>
        <v>1099.376</v>
      </c>
      <c r="IW44" s="93">
        <f t="shared" si="178"/>
        <v>18.0225573770492</v>
      </c>
      <c r="IX44" s="115">
        <f t="shared" si="179"/>
        <v>1.20150382513661</v>
      </c>
      <c r="IY44" s="115">
        <f t="shared" si="165"/>
        <v>0.720902295081967</v>
      </c>
      <c r="IZ44" s="69">
        <f t="shared" si="166"/>
        <v>307.945211927273</v>
      </c>
      <c r="JC44" s="92">
        <f t="shared" si="187"/>
        <v>45261</v>
      </c>
      <c r="JD44" s="106">
        <f t="shared" si="188"/>
        <v>12716.616</v>
      </c>
      <c r="JE44" s="92">
        <v>45323</v>
      </c>
      <c r="JF44" s="106">
        <v>14090.436</v>
      </c>
      <c r="JG44" s="93">
        <f t="shared" si="100"/>
        <v>62</v>
      </c>
      <c r="JH44" s="63" t="s">
        <v>65</v>
      </c>
      <c r="JI44" s="106">
        <f t="shared" si="180"/>
        <v>1373.82</v>
      </c>
      <c r="JJ44" s="93">
        <f t="shared" si="181"/>
        <v>22.1583870967742</v>
      </c>
      <c r="JK44" s="115">
        <f t="shared" si="182"/>
        <v>1.47722580645161</v>
      </c>
      <c r="JL44" s="115">
        <f t="shared" si="167"/>
        <v>0.886335483870967</v>
      </c>
      <c r="JM44" s="69">
        <f t="shared" si="168"/>
        <v>384.819471272727</v>
      </c>
      <c r="JP44" s="92">
        <f t="shared" si="126"/>
        <v>45323</v>
      </c>
      <c r="JQ44" s="106">
        <f t="shared" si="127"/>
        <v>14090.436</v>
      </c>
      <c r="JR44" s="92">
        <v>45383</v>
      </c>
      <c r="JS44" s="106">
        <v>15368.618</v>
      </c>
      <c r="JT44" s="93">
        <f t="shared" si="108"/>
        <v>60</v>
      </c>
      <c r="JU44" s="63" t="s">
        <v>65</v>
      </c>
      <c r="JV44" s="106">
        <f t="shared" si="109"/>
        <v>1278.182</v>
      </c>
      <c r="JW44" s="93">
        <f t="shared" si="183"/>
        <v>21.3030333333333</v>
      </c>
      <c r="JX44" s="115">
        <f t="shared" si="184"/>
        <v>1.42020222222222</v>
      </c>
      <c r="JY44" s="115">
        <f t="shared" si="169"/>
        <v>0.852121333333334</v>
      </c>
      <c r="JZ44" s="69">
        <f t="shared" si="170"/>
        <v>358.030398036364</v>
      </c>
    </row>
    <row r="45" ht="28.8" spans="1:286">
      <c r="A45" t="str">
        <f>'SATEC Meter Schedule Template'!C45</f>
        <v>RMT-APL-01-MDB2-APR34-01-50002751-DL2</v>
      </c>
      <c r="B45" t="str">
        <f>'SATEC Meter Schedule Template'!D45</f>
        <v>MTR-APL-01-MDB2-APR34-01</v>
      </c>
      <c r="C45" t="str">
        <f>'SATEC Meter Schedule Template'!P45</f>
        <v>MDB2</v>
      </c>
      <c r="D45" t="str">
        <f>'SATEC Meter Schedule Template'!Q45</f>
        <v>APR34</v>
      </c>
      <c r="E45" t="str">
        <f>'SATEC Meter Schedule Template'!R45</f>
        <v>01</v>
      </c>
      <c r="F45">
        <f>'SATEC Meter Schedule Template'!S45</f>
        <v>50002751</v>
      </c>
      <c r="G45" t="str">
        <f>'SATEC Meter Schedule Template'!V45</f>
        <v>DL2</v>
      </c>
      <c r="H45" s="61" t="s">
        <v>177</v>
      </c>
      <c r="I45" s="63">
        <v>50002751</v>
      </c>
      <c r="J45" s="18" t="s">
        <v>178</v>
      </c>
      <c r="K45" s="92"/>
      <c r="L45" s="93"/>
      <c r="M45" s="92"/>
      <c r="N45" s="94"/>
      <c r="O45" s="95"/>
      <c r="P45" s="95"/>
      <c r="Q45" s="95"/>
      <c r="R45" s="105">
        <v>44398</v>
      </c>
      <c r="S45" s="63">
        <v>0</v>
      </c>
      <c r="T45" s="92">
        <v>44470</v>
      </c>
      <c r="U45" s="93">
        <v>616</v>
      </c>
      <c r="V45" s="93">
        <f t="shared" si="316"/>
        <v>72</v>
      </c>
      <c r="W45" s="63" t="s">
        <v>121</v>
      </c>
      <c r="X45" s="106">
        <f t="shared" si="317"/>
        <v>616</v>
      </c>
      <c r="Y45" s="93">
        <f t="shared" si="318"/>
        <v>8.55555555555556</v>
      </c>
      <c r="Z45" s="115">
        <f t="shared" si="431"/>
        <v>0.57037037037037</v>
      </c>
      <c r="AA45" s="115">
        <f t="shared" si="432"/>
        <v>0.342222222222222</v>
      </c>
      <c r="AB45" s="69">
        <f t="shared" si="433"/>
        <v>178.64</v>
      </c>
      <c r="AC45" s="93"/>
      <c r="AD45" s="92">
        <f t="shared" si="394"/>
        <v>44470</v>
      </c>
      <c r="AE45" s="106">
        <f t="shared" si="119"/>
        <v>616</v>
      </c>
      <c r="AF45" s="92">
        <v>44531.0000000231</v>
      </c>
      <c r="AG45" s="93">
        <v>1068</v>
      </c>
      <c r="AH45" s="93">
        <f t="shared" si="319"/>
        <v>61.0000000231012</v>
      </c>
      <c r="AI45" s="63" t="s">
        <v>121</v>
      </c>
      <c r="AJ45" s="106">
        <f t="shared" si="320"/>
        <v>452</v>
      </c>
      <c r="AK45" s="93">
        <f t="shared" si="321"/>
        <v>7.40983606276761</v>
      </c>
      <c r="AL45" s="115">
        <f t="shared" si="434"/>
        <v>0.493989070851174</v>
      </c>
      <c r="AM45" s="115">
        <f t="shared" si="435"/>
        <v>0.296393442510704</v>
      </c>
      <c r="AN45" s="69">
        <f t="shared" si="436"/>
        <v>131.08</v>
      </c>
      <c r="AQ45" s="92"/>
      <c r="BC45" s="92">
        <f t="shared" si="186"/>
        <v>44531.0000000231</v>
      </c>
      <c r="BD45" s="106">
        <f t="shared" si="353"/>
        <v>1068</v>
      </c>
      <c r="BE45" s="92">
        <v>44593.9123263889</v>
      </c>
      <c r="BF45" s="95">
        <v>1888.891</v>
      </c>
      <c r="BG45" s="93">
        <f t="shared" si="322"/>
        <v>62.9123263657966</v>
      </c>
      <c r="BH45" s="63" t="s">
        <v>121</v>
      </c>
      <c r="BI45" s="106">
        <f t="shared" si="323"/>
        <v>820.891</v>
      </c>
      <c r="BJ45" s="93">
        <f t="shared" si="324"/>
        <v>13.0481742993737</v>
      </c>
      <c r="BK45" s="115">
        <f t="shared" si="437"/>
        <v>0.869878286624916</v>
      </c>
      <c r="BL45" s="115">
        <f t="shared" si="438"/>
        <v>0.521926971974949</v>
      </c>
      <c r="BM45" s="69">
        <f t="shared" si="439"/>
        <v>238.05839</v>
      </c>
      <c r="BS45">
        <v>2</v>
      </c>
      <c r="BT45" s="138">
        <v>44631</v>
      </c>
      <c r="BU45" s="142">
        <v>0.467361111111111</v>
      </c>
      <c r="BV45" s="49">
        <v>0.84</v>
      </c>
      <c r="BW45" s="49">
        <v>0.41</v>
      </c>
      <c r="BX45" s="139">
        <f t="shared" si="392"/>
        <v>0.488095238095238</v>
      </c>
      <c r="BY45" s="49" t="s">
        <v>82</v>
      </c>
      <c r="BZ45" s="144" t="s">
        <v>179</v>
      </c>
      <c r="CA45" s="49" t="s">
        <v>124</v>
      </c>
      <c r="CB45" s="142">
        <v>0.48125</v>
      </c>
      <c r="CC45">
        <v>1.34</v>
      </c>
      <c r="CD45">
        <v>1.33</v>
      </c>
      <c r="CE45" s="115">
        <f t="shared" si="355"/>
        <v>0.992537313432836</v>
      </c>
      <c r="CF45" t="s">
        <v>82</v>
      </c>
      <c r="CG45" s="145" t="s">
        <v>83</v>
      </c>
      <c r="CJ45" s="92">
        <f t="shared" si="40"/>
        <v>44593.9123263889</v>
      </c>
      <c r="CK45" s="106">
        <f t="shared" si="354"/>
        <v>1888.891</v>
      </c>
      <c r="CL45" s="146">
        <v>44631.4722222222</v>
      </c>
      <c r="CM45" s="63">
        <v>2256.64</v>
      </c>
      <c r="CN45" s="106">
        <f t="shared" si="440"/>
        <v>367.749</v>
      </c>
      <c r="CO45" s="63">
        <v>4462.786</v>
      </c>
      <c r="CP45" s="106"/>
      <c r="CQ45" s="106"/>
      <c r="CR45" s="106"/>
      <c r="CS45" s="106"/>
      <c r="CT45" s="92">
        <v>44652</v>
      </c>
      <c r="CU45" s="149">
        <v>4528</v>
      </c>
      <c r="CV45" s="93">
        <f t="shared" si="302"/>
        <v>58.0876736111022</v>
      </c>
      <c r="CW45" s="63" t="s">
        <v>121</v>
      </c>
      <c r="CX45" s="106">
        <f>(CU45-CO45)+CN45</f>
        <v>432.963</v>
      </c>
      <c r="CY45" s="93">
        <f t="shared" ref="CY45:CY59" si="441">CX45/CV45</f>
        <v>7.45361232571807</v>
      </c>
      <c r="CZ45" s="115">
        <f t="shared" ref="CZ45:CZ59" si="442">CY45/15</f>
        <v>0.496907488381205</v>
      </c>
      <c r="DA45" s="115">
        <f t="shared" ref="DA45:DA59" si="443">CY45/25</f>
        <v>0.298144493028723</v>
      </c>
      <c r="DB45" s="69">
        <f t="shared" ref="DB45:DB59" si="444">CX45*0.29</f>
        <v>125.55927</v>
      </c>
      <c r="DE45" s="92">
        <f t="shared" si="43"/>
        <v>44652</v>
      </c>
      <c r="DF45" s="106">
        <f t="shared" si="44"/>
        <v>4528</v>
      </c>
      <c r="DG45" s="106"/>
      <c r="DH45" s="106"/>
      <c r="DI45" s="106"/>
      <c r="DJ45" s="106"/>
      <c r="DK45" s="92">
        <v>44713</v>
      </c>
      <c r="DL45" s="149">
        <v>4757.011</v>
      </c>
      <c r="DM45" s="93">
        <f t="shared" si="304"/>
        <v>61</v>
      </c>
      <c r="DN45" s="63" t="s">
        <v>65</v>
      </c>
      <c r="DO45" s="106">
        <f t="shared" si="314"/>
        <v>229.011</v>
      </c>
      <c r="DP45" s="93">
        <f t="shared" ref="DP45:DP59" si="445">DO45/DM45</f>
        <v>3.7542786885246</v>
      </c>
      <c r="DQ45" s="115">
        <f t="shared" ref="DQ45:DQ59" si="446">DP45/15</f>
        <v>0.25028524590164</v>
      </c>
      <c r="DR45" s="115">
        <f t="shared" ref="DR45:DR59" si="447">DP45/25</f>
        <v>0.150171147540984</v>
      </c>
      <c r="DS45" s="69">
        <f t="shared" ref="DS45:DS59" si="448">DO45*0.29</f>
        <v>66.4131900000001</v>
      </c>
      <c r="DV45" s="92">
        <f t="shared" si="45"/>
        <v>44713</v>
      </c>
      <c r="DW45" s="106">
        <f t="shared" si="46"/>
        <v>4757.011</v>
      </c>
      <c r="DX45" s="106"/>
      <c r="DY45" s="106"/>
      <c r="DZ45" s="106"/>
      <c r="EA45" s="106"/>
      <c r="EB45" s="92">
        <v>44774</v>
      </c>
      <c r="EC45" s="149">
        <v>4998</v>
      </c>
      <c r="ED45" s="93">
        <f t="shared" si="306"/>
        <v>61</v>
      </c>
      <c r="EE45" s="63" t="s">
        <v>65</v>
      </c>
      <c r="EF45" s="106">
        <f t="shared" si="315"/>
        <v>240.989</v>
      </c>
      <c r="EG45" s="93">
        <f t="shared" ref="EG45:EG59" si="449">EF45/ED45</f>
        <v>3.95063934426229</v>
      </c>
      <c r="EH45" s="115">
        <f t="shared" ref="EH45:EH59" si="450">EG45/15</f>
        <v>0.263375956284153</v>
      </c>
      <c r="EI45" s="115">
        <f t="shared" ref="EI45:EI59" si="451">EG45/25</f>
        <v>0.158025573770492</v>
      </c>
      <c r="EJ45" s="69">
        <f t="shared" ref="EJ45:EJ59" si="452">EF45*0.29</f>
        <v>69.8868099999999</v>
      </c>
      <c r="EM45" s="92">
        <f t="shared" si="50"/>
        <v>44774</v>
      </c>
      <c r="EN45" s="106">
        <f t="shared" si="51"/>
        <v>4998</v>
      </c>
      <c r="EO45" s="106"/>
      <c r="EP45" s="106"/>
      <c r="EQ45" s="106"/>
      <c r="ER45" s="106"/>
      <c r="ES45" s="92">
        <v>44835</v>
      </c>
      <c r="ET45" s="149">
        <v>5174</v>
      </c>
      <c r="EU45" s="93">
        <f t="shared" si="20"/>
        <v>61</v>
      </c>
      <c r="EV45" s="63" t="s">
        <v>65</v>
      </c>
      <c r="EW45" s="106">
        <f t="shared" si="146"/>
        <v>176</v>
      </c>
      <c r="EX45" s="93">
        <f t="shared" ref="EX45:EX59" si="453">EW45/EU45</f>
        <v>2.88524590163934</v>
      </c>
      <c r="EY45" s="115">
        <f t="shared" ref="EY45:EY59" si="454">EX45/15</f>
        <v>0.192349726775956</v>
      </c>
      <c r="EZ45" s="115">
        <f t="shared" ref="EZ45:EZ59" si="455">EX45/25</f>
        <v>0.115409836065574</v>
      </c>
      <c r="FA45" s="69">
        <f t="shared" ref="FA45:FA59" si="456">EW45*0.29</f>
        <v>51.04</v>
      </c>
      <c r="FD45" s="92">
        <f t="shared" si="55"/>
        <v>44835</v>
      </c>
      <c r="FE45" s="106">
        <f t="shared" si="56"/>
        <v>5174</v>
      </c>
      <c r="FF45" s="106"/>
      <c r="FG45" s="106"/>
      <c r="FH45" s="106"/>
      <c r="FI45" s="106"/>
      <c r="FJ45" s="92">
        <v>44896</v>
      </c>
      <c r="FK45" s="149">
        <v>6294</v>
      </c>
      <c r="FL45" s="93">
        <f t="shared" si="26"/>
        <v>61</v>
      </c>
      <c r="FM45" s="63" t="s">
        <v>65</v>
      </c>
      <c r="FN45" s="106">
        <f t="shared" si="150"/>
        <v>1120</v>
      </c>
      <c r="FO45" s="93">
        <f t="shared" ref="FO45:FO59" si="457">FN45/FL45</f>
        <v>18.3606557377049</v>
      </c>
      <c r="FP45" s="115">
        <f t="shared" ref="FP45:FP59" si="458">FO45/15</f>
        <v>1.22404371584699</v>
      </c>
      <c r="FQ45" s="115">
        <f t="shared" ref="FQ45:FQ59" si="459">FO45/25</f>
        <v>0.734426229508197</v>
      </c>
      <c r="FR45" s="69">
        <f t="shared" ref="FR45:FR59" si="460">FN45*0.29</f>
        <v>324.8</v>
      </c>
      <c r="FU45" s="92">
        <f t="shared" si="61"/>
        <v>44896</v>
      </c>
      <c r="FV45" s="106">
        <f t="shared" si="62"/>
        <v>6294</v>
      </c>
      <c r="FW45" s="106"/>
      <c r="FX45" s="106"/>
      <c r="FY45" s="106"/>
      <c r="FZ45" s="106"/>
      <c r="GA45" s="92">
        <v>44958</v>
      </c>
      <c r="GB45" s="106">
        <v>7948.198</v>
      </c>
      <c r="GC45" s="93">
        <f t="shared" si="30"/>
        <v>62</v>
      </c>
      <c r="GD45" s="63" t="s">
        <v>65</v>
      </c>
      <c r="GE45" s="106">
        <f t="shared" si="195"/>
        <v>1654.198</v>
      </c>
      <c r="GF45" s="93">
        <f t="shared" ref="GF45:GF59" si="461">GE45/GC45</f>
        <v>26.6806129032258</v>
      </c>
      <c r="GG45" s="115">
        <f t="shared" ref="GG45:GG59" si="462">GF45/15</f>
        <v>1.77870752688172</v>
      </c>
      <c r="GH45" s="115">
        <f t="shared" ref="GH45:GH59" si="463">GF45/25</f>
        <v>1.06722451612903</v>
      </c>
      <c r="GI45" s="69">
        <f t="shared" ref="GI45:GI59" si="464">GE45*0.29</f>
        <v>479.71742</v>
      </c>
      <c r="GL45" s="92">
        <f t="shared" si="66"/>
        <v>44958</v>
      </c>
      <c r="GM45" s="106">
        <f t="shared" si="67"/>
        <v>7948.198</v>
      </c>
      <c r="GN45" s="106"/>
      <c r="GO45" s="106"/>
      <c r="GP45" s="106"/>
      <c r="GQ45" s="106"/>
      <c r="GR45" s="92">
        <v>45017</v>
      </c>
      <c r="GS45" s="106">
        <v>8849.805</v>
      </c>
      <c r="GT45" s="93">
        <f t="shared" si="262"/>
        <v>59</v>
      </c>
      <c r="GU45" s="63" t="s">
        <v>65</v>
      </c>
      <c r="GV45" s="106">
        <f t="shared" si="263"/>
        <v>901.607</v>
      </c>
      <c r="GW45" s="93">
        <f t="shared" ref="GW45:GW59" si="465">GV45/GT45</f>
        <v>15.2814745762712</v>
      </c>
      <c r="GX45" s="115">
        <f t="shared" ref="GX45:GX59" si="466">GW45/15</f>
        <v>1.01876497175141</v>
      </c>
      <c r="GY45" s="115">
        <f t="shared" ref="GY45:GY59" si="467">GW45/25</f>
        <v>0.611258983050847</v>
      </c>
      <c r="GZ45" s="69">
        <f t="shared" ref="GZ45:GZ59" si="468">GV45*0.29</f>
        <v>261.46603</v>
      </c>
      <c r="HC45" s="92">
        <f t="shared" si="71"/>
        <v>45017</v>
      </c>
      <c r="HD45" s="106">
        <f t="shared" si="72"/>
        <v>8849.805</v>
      </c>
      <c r="HE45" s="92">
        <v>45078</v>
      </c>
      <c r="HF45" s="106">
        <v>9687.174</v>
      </c>
      <c r="HG45" s="93">
        <v>59</v>
      </c>
      <c r="HH45" s="63" t="s">
        <v>65</v>
      </c>
      <c r="HI45" s="106">
        <f t="shared" si="73"/>
        <v>837.369000000001</v>
      </c>
      <c r="HJ45" s="93">
        <f t="shared" ref="HJ45:HJ59" si="469">HI45/HG45</f>
        <v>14.1926949152542</v>
      </c>
      <c r="HK45" s="115">
        <f t="shared" ref="HK45:HK59" si="470">HJ45/15</f>
        <v>0.94617966101695</v>
      </c>
      <c r="HL45" s="115">
        <f t="shared" ref="HL45:HL59" si="471">HJ45/25</f>
        <v>0.56770779661017</v>
      </c>
      <c r="HM45" s="69">
        <f t="shared" ref="HM45:HM59" si="472">HI45*0.29</f>
        <v>242.83701</v>
      </c>
      <c r="HP45" s="92">
        <f t="shared" si="77"/>
        <v>45078</v>
      </c>
      <c r="HQ45" s="106">
        <f t="shared" si="78"/>
        <v>9687.174</v>
      </c>
      <c r="HR45" s="92">
        <v>45139</v>
      </c>
      <c r="HS45" s="106">
        <v>10562.091</v>
      </c>
      <c r="HT45" s="93">
        <f t="shared" si="79"/>
        <v>61</v>
      </c>
      <c r="HU45" s="63" t="s">
        <v>65</v>
      </c>
      <c r="HV45" s="106">
        <f t="shared" si="80"/>
        <v>874.916999999999</v>
      </c>
      <c r="HW45" s="93">
        <f t="shared" si="81"/>
        <v>14.3429016393443</v>
      </c>
      <c r="HX45" s="115">
        <f t="shared" ref="HX45:HX59" si="473">HW45/15</f>
        <v>0.95619344262295</v>
      </c>
      <c r="HY45" s="115">
        <f t="shared" ref="HY45:HY59" si="474">HW45/25</f>
        <v>0.57371606557377</v>
      </c>
      <c r="HZ45" s="69">
        <f t="shared" si="173"/>
        <v>245.072205490909</v>
      </c>
      <c r="IC45" s="92">
        <f t="shared" si="85"/>
        <v>45139</v>
      </c>
      <c r="ID45" s="106">
        <f t="shared" si="86"/>
        <v>10562.091</v>
      </c>
      <c r="IE45" s="92">
        <v>45200</v>
      </c>
      <c r="IF45" s="106">
        <v>11377.312</v>
      </c>
      <c r="IG45" s="93">
        <f t="shared" si="87"/>
        <v>61</v>
      </c>
      <c r="IH45" s="63" t="s">
        <v>65</v>
      </c>
      <c r="II45" s="106">
        <f t="shared" si="88"/>
        <v>815.221</v>
      </c>
      <c r="IJ45" s="93">
        <f t="shared" si="38"/>
        <v>13.3642786885246</v>
      </c>
      <c r="IK45" s="115">
        <f t="shared" ref="IK45:IK59" si="475">IJ45/15</f>
        <v>0.890951912568305</v>
      </c>
      <c r="IL45" s="115">
        <f t="shared" ref="IL45:IL59" si="476">IJ45/25</f>
        <v>0.534571147540983</v>
      </c>
      <c r="IM45" s="69">
        <f t="shared" si="175"/>
        <v>228.3508132</v>
      </c>
      <c r="IP45" s="92">
        <f t="shared" si="176"/>
        <v>45200</v>
      </c>
      <c r="IQ45" s="164">
        <f t="shared" ref="IQ45:IQ84" si="477">IF45</f>
        <v>11377.312</v>
      </c>
      <c r="IR45" s="92">
        <v>45261</v>
      </c>
      <c r="IS45" s="106">
        <v>12216.399</v>
      </c>
      <c r="IT45" s="93">
        <v>61</v>
      </c>
      <c r="IU45" s="63" t="s">
        <v>65</v>
      </c>
      <c r="IV45" s="106">
        <f t="shared" si="94"/>
        <v>839.087</v>
      </c>
      <c r="IW45" s="93">
        <f t="shared" si="178"/>
        <v>13.7555245901639</v>
      </c>
      <c r="IX45" s="115">
        <f t="shared" si="179"/>
        <v>0.917034972677595</v>
      </c>
      <c r="IY45" s="115">
        <f t="shared" si="165"/>
        <v>0.550220983606557</v>
      </c>
      <c r="IZ45" s="69">
        <f t="shared" si="166"/>
        <v>235.035896763636</v>
      </c>
      <c r="JC45" s="92">
        <f t="shared" si="187"/>
        <v>45261</v>
      </c>
      <c r="JD45" s="106">
        <f t="shared" si="188"/>
        <v>12216.399</v>
      </c>
      <c r="JE45" s="92">
        <v>45323</v>
      </c>
      <c r="JF45" s="106">
        <v>13687.995</v>
      </c>
      <c r="JG45" s="93">
        <f t="shared" si="100"/>
        <v>62</v>
      </c>
      <c r="JH45" s="63" t="s">
        <v>65</v>
      </c>
      <c r="JI45" s="106">
        <f t="shared" si="180"/>
        <v>1471.596</v>
      </c>
      <c r="JJ45" s="93">
        <f t="shared" si="181"/>
        <v>23.7354193548387</v>
      </c>
      <c r="JK45" s="115">
        <f t="shared" si="182"/>
        <v>1.58236129032258</v>
      </c>
      <c r="JL45" s="115">
        <f t="shared" si="167"/>
        <v>0.949416774193549</v>
      </c>
      <c r="JM45" s="69">
        <f t="shared" si="168"/>
        <v>412.207417745455</v>
      </c>
      <c r="JP45" s="92">
        <f t="shared" si="126"/>
        <v>45323</v>
      </c>
      <c r="JQ45" s="106">
        <f t="shared" si="127"/>
        <v>13687.995</v>
      </c>
      <c r="JR45" s="92">
        <v>45383</v>
      </c>
      <c r="JS45" s="106">
        <v>14528.932</v>
      </c>
      <c r="JT45" s="93">
        <f t="shared" si="108"/>
        <v>60</v>
      </c>
      <c r="JU45" s="63" t="s">
        <v>65</v>
      </c>
      <c r="JV45" s="106">
        <f t="shared" si="109"/>
        <v>840.937</v>
      </c>
      <c r="JW45" s="93">
        <f t="shared" si="183"/>
        <v>14.0156166666667</v>
      </c>
      <c r="JX45" s="115">
        <f t="shared" si="184"/>
        <v>0.934374444444444</v>
      </c>
      <c r="JY45" s="115">
        <f t="shared" si="169"/>
        <v>0.560624666666667</v>
      </c>
      <c r="JZ45" s="69">
        <f t="shared" si="170"/>
        <v>235.554098581818</v>
      </c>
    </row>
    <row r="46" ht="28.8" spans="1:286">
      <c r="A46" t="str">
        <f>'SATEC Meter Schedule Template'!C46</f>
        <v>RMT-APL-01-MDB2-APR35-01-50002751-DL3</v>
      </c>
      <c r="B46" t="str">
        <f>'SATEC Meter Schedule Template'!D46</f>
        <v>MTR-APL-01-MDB2-APR35-01</v>
      </c>
      <c r="C46" t="str">
        <f>'SATEC Meter Schedule Template'!P46</f>
        <v>MDB2</v>
      </c>
      <c r="D46" t="str">
        <f>'SATEC Meter Schedule Template'!Q46</f>
        <v>APR35</v>
      </c>
      <c r="E46" t="str">
        <f>'SATEC Meter Schedule Template'!R46</f>
        <v>01</v>
      </c>
      <c r="F46">
        <f>'SATEC Meter Schedule Template'!S46</f>
        <v>50002751</v>
      </c>
      <c r="G46" t="str">
        <f>'SATEC Meter Schedule Template'!V46</f>
        <v>DL3</v>
      </c>
      <c r="H46" s="61" t="s">
        <v>180</v>
      </c>
      <c r="I46" s="63">
        <v>50002751</v>
      </c>
      <c r="J46" s="18" t="s">
        <v>181</v>
      </c>
      <c r="K46" s="92"/>
      <c r="L46" s="93"/>
      <c r="M46" s="92"/>
      <c r="N46" s="94"/>
      <c r="O46" s="95"/>
      <c r="P46" s="95"/>
      <c r="Q46" s="95"/>
      <c r="R46" s="105">
        <v>44398</v>
      </c>
      <c r="S46" s="63">
        <v>0</v>
      </c>
      <c r="T46" s="92">
        <v>44470</v>
      </c>
      <c r="U46" s="93">
        <v>822</v>
      </c>
      <c r="V46" s="93">
        <f t="shared" si="316"/>
        <v>72</v>
      </c>
      <c r="W46" s="63" t="s">
        <v>65</v>
      </c>
      <c r="X46" s="106">
        <f t="shared" si="317"/>
        <v>822</v>
      </c>
      <c r="Y46" s="93">
        <f t="shared" si="318"/>
        <v>11.4166666666667</v>
      </c>
      <c r="Z46" s="115">
        <f t="shared" si="431"/>
        <v>0.761111111111111</v>
      </c>
      <c r="AA46" s="115">
        <f t="shared" si="432"/>
        <v>0.456666666666667</v>
      </c>
      <c r="AB46" s="69">
        <f t="shared" si="433"/>
        <v>238.38</v>
      </c>
      <c r="AC46" s="93"/>
      <c r="AD46" s="92">
        <f t="shared" si="394"/>
        <v>44470</v>
      </c>
      <c r="AE46" s="106">
        <f t="shared" si="119"/>
        <v>822</v>
      </c>
      <c r="AF46" s="92">
        <v>44531.0000000231</v>
      </c>
      <c r="AG46" s="93">
        <v>1948</v>
      </c>
      <c r="AH46" s="93">
        <f t="shared" si="319"/>
        <v>61.0000000231012</v>
      </c>
      <c r="AI46" s="63" t="s">
        <v>65</v>
      </c>
      <c r="AJ46" s="106">
        <f t="shared" si="320"/>
        <v>1126</v>
      </c>
      <c r="AK46" s="93">
        <f t="shared" si="321"/>
        <v>18.4590163864521</v>
      </c>
      <c r="AL46" s="115">
        <f t="shared" si="434"/>
        <v>1.23060109243014</v>
      </c>
      <c r="AM46" s="115">
        <f t="shared" si="435"/>
        <v>0.738360655458082</v>
      </c>
      <c r="AN46" s="69">
        <f t="shared" si="436"/>
        <v>326.54</v>
      </c>
      <c r="AQ46" s="92"/>
      <c r="BC46" s="92">
        <f t="shared" si="186"/>
        <v>44531.0000000231</v>
      </c>
      <c r="BD46" s="106">
        <f t="shared" si="353"/>
        <v>1948</v>
      </c>
      <c r="BE46" s="92">
        <v>44593.9123263889</v>
      </c>
      <c r="BF46" s="95">
        <v>3860.639</v>
      </c>
      <c r="BG46" s="93">
        <f t="shared" si="322"/>
        <v>62.9123263657966</v>
      </c>
      <c r="BH46" s="63" t="s">
        <v>65</v>
      </c>
      <c r="BI46" s="106">
        <f t="shared" si="323"/>
        <v>1912.639</v>
      </c>
      <c r="BJ46" s="93">
        <f t="shared" si="324"/>
        <v>30.4016575206451</v>
      </c>
      <c r="BK46" s="115">
        <f t="shared" si="437"/>
        <v>2.02677716804301</v>
      </c>
      <c r="BL46" s="115">
        <f t="shared" si="438"/>
        <v>1.2160663008258</v>
      </c>
      <c r="BM46" s="69">
        <f t="shared" si="439"/>
        <v>554.66531</v>
      </c>
      <c r="BS46">
        <v>2</v>
      </c>
      <c r="BT46" s="138">
        <v>44631</v>
      </c>
      <c r="BU46" s="142">
        <v>0.467361111111111</v>
      </c>
      <c r="BV46">
        <v>3.88</v>
      </c>
      <c r="BW46">
        <v>4.03</v>
      </c>
      <c r="BX46" s="115">
        <f t="shared" si="392"/>
        <v>1.03865979381443</v>
      </c>
      <c r="BY46" t="s">
        <v>82</v>
      </c>
      <c r="BZ46" s="60" t="s">
        <v>182</v>
      </c>
      <c r="CA46" t="s">
        <v>83</v>
      </c>
      <c r="CB46" s="142">
        <v>0.48125</v>
      </c>
      <c r="CC46">
        <v>1.36</v>
      </c>
      <c r="CD46">
        <v>1.33</v>
      </c>
      <c r="CE46" s="115">
        <f t="shared" si="355"/>
        <v>0.977941176470588</v>
      </c>
      <c r="CF46" t="s">
        <v>82</v>
      </c>
      <c r="CG46" s="145" t="s">
        <v>83</v>
      </c>
      <c r="CJ46" s="92">
        <f t="shared" si="40"/>
        <v>44593.9123263889</v>
      </c>
      <c r="CK46" s="106">
        <f t="shared" si="354"/>
        <v>3860.639</v>
      </c>
      <c r="CL46" s="146">
        <v>44593.9123263889</v>
      </c>
      <c r="CM46" s="106"/>
      <c r="CN46" s="106"/>
      <c r="CO46" s="106"/>
      <c r="CP46" s="106"/>
      <c r="CQ46" s="106"/>
      <c r="CR46" s="106"/>
      <c r="CS46" s="106"/>
      <c r="CT46" s="92">
        <v>44652</v>
      </c>
      <c r="CU46" s="149">
        <v>4783</v>
      </c>
      <c r="CV46" s="93">
        <f t="shared" si="302"/>
        <v>58.0876736111022</v>
      </c>
      <c r="CW46" s="63" t="s">
        <v>65</v>
      </c>
      <c r="CX46" s="106">
        <f>CU46-CK46</f>
        <v>922.361</v>
      </c>
      <c r="CY46" s="93">
        <f t="shared" si="441"/>
        <v>15.8787732863123</v>
      </c>
      <c r="CZ46" s="115">
        <f t="shared" si="442"/>
        <v>1.05858488575416</v>
      </c>
      <c r="DA46" s="115">
        <f t="shared" si="443"/>
        <v>0.635150931452493</v>
      </c>
      <c r="DB46" s="69">
        <f t="shared" si="444"/>
        <v>267.48469</v>
      </c>
      <c r="DE46" s="92">
        <f t="shared" si="43"/>
        <v>44652</v>
      </c>
      <c r="DF46" s="106">
        <f t="shared" si="44"/>
        <v>4783</v>
      </c>
      <c r="DG46" s="106"/>
      <c r="DH46" s="106"/>
      <c r="DI46" s="106"/>
      <c r="DJ46" s="106"/>
      <c r="DK46" s="92">
        <v>44713</v>
      </c>
      <c r="DL46" s="149">
        <v>5919.863</v>
      </c>
      <c r="DM46" s="93">
        <f t="shared" si="304"/>
        <v>61</v>
      </c>
      <c r="DN46" s="63" t="s">
        <v>65</v>
      </c>
      <c r="DO46" s="106">
        <f t="shared" si="314"/>
        <v>1136.863</v>
      </c>
      <c r="DP46" s="93">
        <f t="shared" si="445"/>
        <v>18.6370983606557</v>
      </c>
      <c r="DQ46" s="115">
        <f t="shared" si="446"/>
        <v>1.24247322404372</v>
      </c>
      <c r="DR46" s="115">
        <f t="shared" si="447"/>
        <v>0.74548393442623</v>
      </c>
      <c r="DS46" s="69">
        <f t="shared" si="448"/>
        <v>329.69027</v>
      </c>
      <c r="DV46" s="92">
        <f t="shared" si="45"/>
        <v>44713</v>
      </c>
      <c r="DW46" s="106">
        <f t="shared" si="46"/>
        <v>5919.863</v>
      </c>
      <c r="DX46" s="106"/>
      <c r="DY46" s="106"/>
      <c r="DZ46" s="106"/>
      <c r="EA46" s="106"/>
      <c r="EB46" s="92">
        <v>44774</v>
      </c>
      <c r="EC46" s="149">
        <v>6624</v>
      </c>
      <c r="ED46" s="93">
        <f t="shared" si="306"/>
        <v>61</v>
      </c>
      <c r="EE46" s="63" t="s">
        <v>65</v>
      </c>
      <c r="EF46" s="106">
        <f t="shared" si="315"/>
        <v>704.137</v>
      </c>
      <c r="EG46" s="93">
        <f t="shared" si="449"/>
        <v>11.5432295081967</v>
      </c>
      <c r="EH46" s="115">
        <f t="shared" si="450"/>
        <v>0.769548633879781</v>
      </c>
      <c r="EI46" s="115">
        <f t="shared" si="451"/>
        <v>0.461729180327869</v>
      </c>
      <c r="EJ46" s="69">
        <f t="shared" si="452"/>
        <v>204.19973</v>
      </c>
      <c r="EM46" s="92">
        <f t="shared" si="50"/>
        <v>44774</v>
      </c>
      <c r="EN46" s="106">
        <f t="shared" si="51"/>
        <v>6624</v>
      </c>
      <c r="EO46" s="106"/>
      <c r="EP46" s="106"/>
      <c r="EQ46" s="106"/>
      <c r="ER46" s="106"/>
      <c r="ES46" s="92">
        <v>44835</v>
      </c>
      <c r="ET46" s="149">
        <v>7840</v>
      </c>
      <c r="EU46" s="93">
        <f t="shared" si="20"/>
        <v>61</v>
      </c>
      <c r="EV46" s="63" t="s">
        <v>65</v>
      </c>
      <c r="EW46" s="106">
        <f t="shared" si="146"/>
        <v>1216</v>
      </c>
      <c r="EX46" s="93">
        <f t="shared" si="453"/>
        <v>19.9344262295082</v>
      </c>
      <c r="EY46" s="115">
        <f t="shared" si="454"/>
        <v>1.32896174863388</v>
      </c>
      <c r="EZ46" s="115">
        <f t="shared" si="455"/>
        <v>0.797377049180328</v>
      </c>
      <c r="FA46" s="69">
        <f t="shared" si="456"/>
        <v>352.64</v>
      </c>
      <c r="FD46" s="92">
        <f t="shared" si="55"/>
        <v>44835</v>
      </c>
      <c r="FE46" s="106">
        <f t="shared" si="56"/>
        <v>7840</v>
      </c>
      <c r="FF46" s="106"/>
      <c r="FG46" s="106"/>
      <c r="FH46" s="106"/>
      <c r="FI46" s="106"/>
      <c r="FJ46" s="92">
        <v>44896</v>
      </c>
      <c r="FK46" s="149">
        <v>9010</v>
      </c>
      <c r="FL46" s="93">
        <f t="shared" si="26"/>
        <v>61</v>
      </c>
      <c r="FM46" s="63" t="s">
        <v>65</v>
      </c>
      <c r="FN46" s="106">
        <f t="shared" si="150"/>
        <v>1170</v>
      </c>
      <c r="FO46" s="93">
        <f t="shared" si="457"/>
        <v>19.1803278688525</v>
      </c>
      <c r="FP46" s="115">
        <f t="shared" si="458"/>
        <v>1.27868852459016</v>
      </c>
      <c r="FQ46" s="115">
        <f t="shared" si="459"/>
        <v>0.767213114754098</v>
      </c>
      <c r="FR46" s="69">
        <f t="shared" si="460"/>
        <v>339.3</v>
      </c>
      <c r="FU46" s="92">
        <f t="shared" si="61"/>
        <v>44896</v>
      </c>
      <c r="FV46" s="106">
        <f t="shared" si="62"/>
        <v>9010</v>
      </c>
      <c r="FW46" s="106"/>
      <c r="FX46" s="106"/>
      <c r="FY46" s="106"/>
      <c r="FZ46" s="106"/>
      <c r="GA46" s="92">
        <v>44958</v>
      </c>
      <c r="GB46" s="106">
        <v>10447.977</v>
      </c>
      <c r="GC46" s="93">
        <f t="shared" si="30"/>
        <v>62</v>
      </c>
      <c r="GD46" s="63" t="s">
        <v>65</v>
      </c>
      <c r="GE46" s="106">
        <f t="shared" si="195"/>
        <v>1437.977</v>
      </c>
      <c r="GF46" s="93">
        <f t="shared" si="461"/>
        <v>23.1931774193548</v>
      </c>
      <c r="GG46" s="115">
        <f t="shared" si="462"/>
        <v>1.54621182795699</v>
      </c>
      <c r="GH46" s="115">
        <f t="shared" si="463"/>
        <v>0.927727096774194</v>
      </c>
      <c r="GI46" s="69">
        <f t="shared" si="464"/>
        <v>417.01333</v>
      </c>
      <c r="GL46" s="92">
        <f t="shared" si="66"/>
        <v>44958</v>
      </c>
      <c r="GM46" s="106">
        <f t="shared" si="67"/>
        <v>10447.977</v>
      </c>
      <c r="GN46" s="106"/>
      <c r="GO46" s="106"/>
      <c r="GP46" s="106"/>
      <c r="GQ46" s="106"/>
      <c r="GR46" s="92">
        <v>45017</v>
      </c>
      <c r="GS46" s="106">
        <v>11576.119</v>
      </c>
      <c r="GT46" s="93">
        <f t="shared" si="262"/>
        <v>59</v>
      </c>
      <c r="GU46" s="63" t="s">
        <v>65</v>
      </c>
      <c r="GV46" s="106">
        <f t="shared" si="263"/>
        <v>1128.142</v>
      </c>
      <c r="GW46" s="93">
        <f t="shared" si="465"/>
        <v>19.1210508474576</v>
      </c>
      <c r="GX46" s="115">
        <f t="shared" si="466"/>
        <v>1.27473672316384</v>
      </c>
      <c r="GY46" s="115">
        <f t="shared" si="467"/>
        <v>0.764842033898305</v>
      </c>
      <c r="GZ46" s="69">
        <f t="shared" si="468"/>
        <v>327.16118</v>
      </c>
      <c r="HC46" s="92">
        <f t="shared" si="71"/>
        <v>45017</v>
      </c>
      <c r="HD46" s="106">
        <f t="shared" si="72"/>
        <v>11576.119</v>
      </c>
      <c r="HE46" s="92">
        <v>45078</v>
      </c>
      <c r="HF46" s="106">
        <v>12339.268</v>
      </c>
      <c r="HG46" s="93">
        <v>59</v>
      </c>
      <c r="HH46" s="63" t="s">
        <v>65</v>
      </c>
      <c r="HI46" s="106">
        <f t="shared" si="73"/>
        <v>763.148999999999</v>
      </c>
      <c r="HJ46" s="93">
        <f t="shared" si="469"/>
        <v>12.9347288135593</v>
      </c>
      <c r="HK46" s="115">
        <f t="shared" si="470"/>
        <v>0.862315254237287</v>
      </c>
      <c r="HL46" s="115">
        <f t="shared" si="471"/>
        <v>0.517389152542372</v>
      </c>
      <c r="HM46" s="69">
        <f t="shared" si="472"/>
        <v>221.31321</v>
      </c>
      <c r="HP46" s="92">
        <f t="shared" si="77"/>
        <v>45078</v>
      </c>
      <c r="HQ46" s="106">
        <f t="shared" si="78"/>
        <v>12339.268</v>
      </c>
      <c r="HR46" s="92">
        <v>45139</v>
      </c>
      <c r="HS46" s="106">
        <v>14284.393</v>
      </c>
      <c r="HT46" s="93">
        <f t="shared" si="79"/>
        <v>61</v>
      </c>
      <c r="HU46" s="63" t="s">
        <v>65</v>
      </c>
      <c r="HV46" s="106">
        <f t="shared" si="80"/>
        <v>1945.125</v>
      </c>
      <c r="HW46" s="93">
        <f t="shared" si="81"/>
        <v>31.8872950819672</v>
      </c>
      <c r="HX46" s="115">
        <f t="shared" si="473"/>
        <v>2.12581967213115</v>
      </c>
      <c r="HY46" s="115">
        <f t="shared" si="474"/>
        <v>1.27549180327869</v>
      </c>
      <c r="HZ46" s="69">
        <f t="shared" si="173"/>
        <v>544.847195454546</v>
      </c>
      <c r="IC46" s="92">
        <f t="shared" si="85"/>
        <v>45139</v>
      </c>
      <c r="ID46" s="106">
        <f t="shared" si="86"/>
        <v>14284.393</v>
      </c>
      <c r="IE46" s="92">
        <v>45200</v>
      </c>
      <c r="IF46" s="106">
        <v>15966.591</v>
      </c>
      <c r="IG46" s="93">
        <f t="shared" si="87"/>
        <v>61</v>
      </c>
      <c r="IH46" s="63" t="s">
        <v>65</v>
      </c>
      <c r="II46" s="106">
        <f t="shared" si="88"/>
        <v>1682.198</v>
      </c>
      <c r="IJ46" s="93">
        <f t="shared" si="38"/>
        <v>27.5770163934426</v>
      </c>
      <c r="IK46" s="115">
        <f t="shared" si="475"/>
        <v>1.83846775956284</v>
      </c>
      <c r="IL46" s="115">
        <f t="shared" si="476"/>
        <v>1.10308065573771</v>
      </c>
      <c r="IM46" s="69">
        <f t="shared" si="175"/>
        <v>471.198952509091</v>
      </c>
      <c r="IP46" s="92">
        <f t="shared" si="176"/>
        <v>45200</v>
      </c>
      <c r="IQ46" s="164">
        <f t="shared" si="477"/>
        <v>15966.591</v>
      </c>
      <c r="IR46" s="92">
        <v>45261</v>
      </c>
      <c r="IS46" s="106">
        <v>17999.58</v>
      </c>
      <c r="IT46" s="93">
        <v>61</v>
      </c>
      <c r="IU46" s="63" t="s">
        <v>65</v>
      </c>
      <c r="IV46" s="106">
        <f t="shared" si="94"/>
        <v>2032.989</v>
      </c>
      <c r="IW46" s="93">
        <f t="shared" si="178"/>
        <v>33.3276885245902</v>
      </c>
      <c r="IX46" s="115">
        <f t="shared" si="179"/>
        <v>2.22184590163935</v>
      </c>
      <c r="IY46" s="115">
        <f t="shared" si="165"/>
        <v>1.33310754098361</v>
      </c>
      <c r="IZ46" s="69">
        <f t="shared" si="166"/>
        <v>569.458700618182</v>
      </c>
      <c r="JC46" s="92">
        <f t="shared" si="187"/>
        <v>45261</v>
      </c>
      <c r="JD46" s="106">
        <f t="shared" si="188"/>
        <v>17999.58</v>
      </c>
      <c r="JE46" s="92">
        <v>45323</v>
      </c>
      <c r="JF46" s="106">
        <v>19925.024</v>
      </c>
      <c r="JG46" s="93">
        <f t="shared" si="100"/>
        <v>62</v>
      </c>
      <c r="JH46" s="63" t="s">
        <v>65</v>
      </c>
      <c r="JI46" s="106">
        <f t="shared" si="180"/>
        <v>1925.444</v>
      </c>
      <c r="JJ46" s="93">
        <f t="shared" si="181"/>
        <v>31.0555483870968</v>
      </c>
      <c r="JK46" s="115">
        <f t="shared" si="182"/>
        <v>2.07036989247312</v>
      </c>
      <c r="JL46" s="115">
        <f t="shared" si="167"/>
        <v>1.24222193548387</v>
      </c>
      <c r="JM46" s="69">
        <f t="shared" si="168"/>
        <v>539.334368436364</v>
      </c>
      <c r="JP46" s="92">
        <f t="shared" si="126"/>
        <v>45323</v>
      </c>
      <c r="JQ46" s="106">
        <f t="shared" si="127"/>
        <v>19925.024</v>
      </c>
      <c r="JR46" s="92">
        <v>45383</v>
      </c>
      <c r="JS46" s="106">
        <v>21356.25</v>
      </c>
      <c r="JT46" s="93">
        <f t="shared" si="108"/>
        <v>60</v>
      </c>
      <c r="JU46" s="63" t="s">
        <v>65</v>
      </c>
      <c r="JV46" s="106">
        <f t="shared" si="109"/>
        <v>1431.226</v>
      </c>
      <c r="JW46" s="93">
        <f t="shared" si="183"/>
        <v>23.8537666666666</v>
      </c>
      <c r="JX46" s="115">
        <f t="shared" si="184"/>
        <v>1.59025111111111</v>
      </c>
      <c r="JY46" s="115">
        <f t="shared" si="169"/>
        <v>0.954150666666666</v>
      </c>
      <c r="JZ46" s="69">
        <f t="shared" si="170"/>
        <v>400.899413745454</v>
      </c>
    </row>
    <row r="47" ht="72" spans="1:286">
      <c r="A47" t="str">
        <f>'SATEC Meter Schedule Template'!C47</f>
        <v>RMT-APL-01-MDB2-APR36-01-50002683-DL1</v>
      </c>
      <c r="B47" t="str">
        <f>'SATEC Meter Schedule Template'!D47</f>
        <v>MTR-APL-01-MDB2-APR36-01</v>
      </c>
      <c r="C47" t="str">
        <f>'SATEC Meter Schedule Template'!P47</f>
        <v>MDB2</v>
      </c>
      <c r="D47" t="str">
        <f>'SATEC Meter Schedule Template'!Q47</f>
        <v>APR36</v>
      </c>
      <c r="E47" t="str">
        <f>'SATEC Meter Schedule Template'!R47</f>
        <v>01</v>
      </c>
      <c r="F47">
        <f>'SATEC Meter Schedule Template'!S47</f>
        <v>50002683</v>
      </c>
      <c r="G47" t="str">
        <f>'SATEC Meter Schedule Template'!V47</f>
        <v>DL1</v>
      </c>
      <c r="H47" s="61" t="s">
        <v>183</v>
      </c>
      <c r="I47" s="63">
        <v>50002683</v>
      </c>
      <c r="J47" s="18" t="s">
        <v>184</v>
      </c>
      <c r="K47" s="92"/>
      <c r="L47" s="93"/>
      <c r="M47" s="92"/>
      <c r="N47" s="94"/>
      <c r="O47" s="95"/>
      <c r="P47" s="95"/>
      <c r="Q47" s="95"/>
      <c r="R47" s="105">
        <v>44398</v>
      </c>
      <c r="S47" s="63">
        <v>0</v>
      </c>
      <c r="T47" s="92">
        <v>44470</v>
      </c>
      <c r="U47" s="93">
        <v>913.105</v>
      </c>
      <c r="V47" s="93">
        <f t="shared" si="316"/>
        <v>72</v>
      </c>
      <c r="W47" s="63" t="s">
        <v>65</v>
      </c>
      <c r="X47" s="106">
        <f t="shared" si="317"/>
        <v>913.105</v>
      </c>
      <c r="Y47" s="93">
        <f t="shared" si="318"/>
        <v>12.6820138888889</v>
      </c>
      <c r="Z47" s="115">
        <f t="shared" si="431"/>
        <v>0.845467592592593</v>
      </c>
      <c r="AA47" s="115">
        <f t="shared" si="432"/>
        <v>0.507280555555556</v>
      </c>
      <c r="AB47" s="69">
        <f t="shared" si="433"/>
        <v>264.80045</v>
      </c>
      <c r="AC47" s="93"/>
      <c r="AD47" s="92">
        <f t="shared" si="394"/>
        <v>44470</v>
      </c>
      <c r="AE47" s="106">
        <f t="shared" si="119"/>
        <v>913.105</v>
      </c>
      <c r="AF47" s="92">
        <v>44531.0000000231</v>
      </c>
      <c r="AG47" s="93">
        <v>1714</v>
      </c>
      <c r="AH47" s="93">
        <f t="shared" si="319"/>
        <v>61.0000000231012</v>
      </c>
      <c r="AI47" s="63" t="s">
        <v>65</v>
      </c>
      <c r="AJ47" s="106">
        <f t="shared" si="320"/>
        <v>800.895</v>
      </c>
      <c r="AK47" s="93">
        <f t="shared" si="321"/>
        <v>13.129426224536</v>
      </c>
      <c r="AL47" s="115">
        <f t="shared" si="434"/>
        <v>0.875295081635732</v>
      </c>
      <c r="AM47" s="115">
        <f t="shared" si="435"/>
        <v>0.525177048981439</v>
      </c>
      <c r="AN47" s="69">
        <f t="shared" si="436"/>
        <v>232.25955</v>
      </c>
      <c r="AQ47" s="92"/>
      <c r="BC47" s="92">
        <f t="shared" ref="BC47:BC78" si="478">AF47</f>
        <v>44531.0000000231</v>
      </c>
      <c r="BD47" s="106">
        <f t="shared" si="353"/>
        <v>1714</v>
      </c>
      <c r="BE47" s="92">
        <v>44593.9193865741</v>
      </c>
      <c r="BF47" s="95">
        <v>3038.191</v>
      </c>
      <c r="BG47" s="93">
        <f t="shared" si="322"/>
        <v>62.9193865510024</v>
      </c>
      <c r="BH47" s="63" t="s">
        <v>65</v>
      </c>
      <c r="BI47" s="106">
        <f t="shared" si="323"/>
        <v>1324.191</v>
      </c>
      <c r="BJ47" s="93">
        <f t="shared" si="324"/>
        <v>21.0458345604913</v>
      </c>
      <c r="BK47" s="115">
        <f t="shared" si="437"/>
        <v>1.40305563736609</v>
      </c>
      <c r="BL47" s="115">
        <f t="shared" si="438"/>
        <v>0.841833382419653</v>
      </c>
      <c r="BM47" s="69">
        <f t="shared" si="439"/>
        <v>384.01539</v>
      </c>
      <c r="BS47">
        <v>2</v>
      </c>
      <c r="BT47" s="138">
        <v>44631</v>
      </c>
      <c r="BU47" s="142">
        <v>0.467361111111111</v>
      </c>
      <c r="BX47" s="139" t="e">
        <f t="shared" si="392"/>
        <v>#DIV/0!</v>
      </c>
      <c r="BY47" s="49" t="s">
        <v>122</v>
      </c>
      <c r="BZ47" s="144" t="s">
        <v>185</v>
      </c>
      <c r="CA47" s="49" t="s">
        <v>124</v>
      </c>
      <c r="CB47" s="142">
        <v>0.48125</v>
      </c>
      <c r="CC47">
        <v>1.01</v>
      </c>
      <c r="CD47">
        <v>0.99</v>
      </c>
      <c r="CE47" s="115">
        <f t="shared" si="355"/>
        <v>0.98019801980198</v>
      </c>
      <c r="CF47" t="s">
        <v>82</v>
      </c>
      <c r="CG47" s="145" t="s">
        <v>83</v>
      </c>
      <c r="CJ47" s="92">
        <f t="shared" si="40"/>
        <v>44593.9193865741</v>
      </c>
      <c r="CK47" s="106">
        <f t="shared" si="354"/>
        <v>3038.191</v>
      </c>
      <c r="CL47" s="146">
        <v>44593.9193865741</v>
      </c>
      <c r="CM47" s="106"/>
      <c r="CN47" s="106"/>
      <c r="CO47" s="106"/>
      <c r="CP47" s="106"/>
      <c r="CQ47" s="106"/>
      <c r="CR47" s="106"/>
      <c r="CS47" s="106"/>
      <c r="CT47" s="92">
        <v>44652</v>
      </c>
      <c r="CU47" s="149">
        <v>4094</v>
      </c>
      <c r="CV47" s="93">
        <f t="shared" si="302"/>
        <v>58.0806134258964</v>
      </c>
      <c r="CW47" s="63" t="s">
        <v>65</v>
      </c>
      <c r="CX47" s="106">
        <f t="shared" ref="CX47:CX64" si="479">CU47-CK47</f>
        <v>1055.809</v>
      </c>
      <c r="CY47" s="93">
        <f t="shared" si="441"/>
        <v>18.1783376194378</v>
      </c>
      <c r="CZ47" s="115">
        <f t="shared" si="442"/>
        <v>1.21188917462919</v>
      </c>
      <c r="DA47" s="115">
        <f t="shared" si="443"/>
        <v>0.727133504777514</v>
      </c>
      <c r="DB47" s="69">
        <f t="shared" si="444"/>
        <v>306.18461</v>
      </c>
      <c r="DE47" s="92">
        <f t="shared" si="43"/>
        <v>44652</v>
      </c>
      <c r="DF47" s="106">
        <v>326.368</v>
      </c>
      <c r="DG47" s="106"/>
      <c r="DH47" s="106"/>
      <c r="DI47" s="106"/>
      <c r="DJ47" s="106"/>
      <c r="DK47" s="92">
        <v>44713</v>
      </c>
      <c r="DL47" s="149">
        <v>1191.72</v>
      </c>
      <c r="DM47" s="93">
        <f t="shared" si="304"/>
        <v>61</v>
      </c>
      <c r="DN47" s="63" t="s">
        <v>186</v>
      </c>
      <c r="DO47" s="106">
        <f t="shared" si="314"/>
        <v>865.352</v>
      </c>
      <c r="DP47" s="93">
        <f t="shared" si="445"/>
        <v>14.1860983606557</v>
      </c>
      <c r="DQ47" s="115">
        <f t="shared" si="446"/>
        <v>0.945739890710383</v>
      </c>
      <c r="DR47" s="115">
        <f t="shared" si="447"/>
        <v>0.56744393442623</v>
      </c>
      <c r="DS47" s="69">
        <f t="shared" si="448"/>
        <v>250.95208</v>
      </c>
      <c r="DV47" s="92">
        <f t="shared" si="45"/>
        <v>44713</v>
      </c>
      <c r="DW47" s="106">
        <f t="shared" si="46"/>
        <v>1191.72</v>
      </c>
      <c r="DX47" s="106"/>
      <c r="DY47" s="106"/>
      <c r="DZ47" s="106"/>
      <c r="EA47" s="106"/>
      <c r="EB47" s="92">
        <v>44774</v>
      </c>
      <c r="EC47" s="149">
        <v>2025</v>
      </c>
      <c r="ED47" s="93">
        <f t="shared" si="306"/>
        <v>61</v>
      </c>
      <c r="EE47" s="63" t="s">
        <v>65</v>
      </c>
      <c r="EF47" s="106">
        <f t="shared" si="315"/>
        <v>833.28</v>
      </c>
      <c r="EG47" s="93">
        <f t="shared" si="449"/>
        <v>13.6603278688525</v>
      </c>
      <c r="EH47" s="115">
        <f t="shared" si="450"/>
        <v>0.910688524590164</v>
      </c>
      <c r="EI47" s="115">
        <f t="shared" si="451"/>
        <v>0.546413114754098</v>
      </c>
      <c r="EJ47" s="69">
        <f t="shared" si="452"/>
        <v>241.6512</v>
      </c>
      <c r="EM47" s="92">
        <f t="shared" si="50"/>
        <v>44774</v>
      </c>
      <c r="EN47" s="106">
        <f t="shared" si="51"/>
        <v>2025</v>
      </c>
      <c r="EO47" s="106"/>
      <c r="EP47" s="106"/>
      <c r="EQ47" s="106"/>
      <c r="ER47" s="106"/>
      <c r="ES47" s="92">
        <v>44835</v>
      </c>
      <c r="ET47" s="149">
        <v>2826</v>
      </c>
      <c r="EU47" s="93">
        <f t="shared" si="20"/>
        <v>61</v>
      </c>
      <c r="EV47" s="63" t="s">
        <v>65</v>
      </c>
      <c r="EW47" s="106">
        <f t="shared" si="146"/>
        <v>801</v>
      </c>
      <c r="EX47" s="93">
        <f t="shared" si="453"/>
        <v>13.1311475409836</v>
      </c>
      <c r="EY47" s="115">
        <f t="shared" si="454"/>
        <v>0.875409836065574</v>
      </c>
      <c r="EZ47" s="115">
        <f t="shared" si="455"/>
        <v>0.525245901639344</v>
      </c>
      <c r="FA47" s="69">
        <f t="shared" si="456"/>
        <v>232.29</v>
      </c>
      <c r="FD47" s="92">
        <f t="shared" si="55"/>
        <v>44835</v>
      </c>
      <c r="FE47" s="106">
        <f t="shared" si="56"/>
        <v>2826</v>
      </c>
      <c r="FF47" s="106"/>
      <c r="FG47" s="106"/>
      <c r="FH47" s="106"/>
      <c r="FI47" s="106"/>
      <c r="FJ47" s="92">
        <v>44896</v>
      </c>
      <c r="FK47" s="149">
        <v>3510</v>
      </c>
      <c r="FL47" s="93">
        <f t="shared" si="26"/>
        <v>61</v>
      </c>
      <c r="FM47" s="63" t="s">
        <v>65</v>
      </c>
      <c r="FN47" s="106">
        <f t="shared" si="150"/>
        <v>684</v>
      </c>
      <c r="FO47" s="93">
        <f t="shared" si="457"/>
        <v>11.2131147540984</v>
      </c>
      <c r="FP47" s="115">
        <f t="shared" si="458"/>
        <v>0.747540983606557</v>
      </c>
      <c r="FQ47" s="115">
        <f t="shared" si="459"/>
        <v>0.448524590163934</v>
      </c>
      <c r="FR47" s="69">
        <f t="shared" si="460"/>
        <v>198.36</v>
      </c>
      <c r="FU47" s="92">
        <f t="shared" si="61"/>
        <v>44896</v>
      </c>
      <c r="FV47" s="106">
        <f t="shared" si="62"/>
        <v>3510</v>
      </c>
      <c r="FW47" s="106"/>
      <c r="FX47" s="106"/>
      <c r="FY47" s="106"/>
      <c r="FZ47" s="106"/>
      <c r="GA47" s="92">
        <v>44958</v>
      </c>
      <c r="GB47" s="106">
        <v>4764.341</v>
      </c>
      <c r="GC47" s="93">
        <f t="shared" si="30"/>
        <v>62</v>
      </c>
      <c r="GD47" s="63" t="s">
        <v>65</v>
      </c>
      <c r="GE47" s="106">
        <f t="shared" si="195"/>
        <v>1254.341</v>
      </c>
      <c r="GF47" s="93">
        <f t="shared" si="461"/>
        <v>20.2313064516129</v>
      </c>
      <c r="GG47" s="115">
        <f t="shared" si="462"/>
        <v>1.34875376344086</v>
      </c>
      <c r="GH47" s="115">
        <f t="shared" si="463"/>
        <v>0.809252258064516</v>
      </c>
      <c r="GI47" s="69">
        <f t="shared" si="464"/>
        <v>363.75889</v>
      </c>
      <c r="GL47" s="92">
        <f t="shared" si="66"/>
        <v>44958</v>
      </c>
      <c r="GM47" s="106">
        <f t="shared" si="67"/>
        <v>4764.341</v>
      </c>
      <c r="GN47" s="106"/>
      <c r="GO47" s="106"/>
      <c r="GP47" s="106"/>
      <c r="GQ47" s="106"/>
      <c r="GR47" s="92">
        <v>45017</v>
      </c>
      <c r="GS47" s="106">
        <v>5840.868</v>
      </c>
      <c r="GT47" s="93">
        <f t="shared" si="262"/>
        <v>59</v>
      </c>
      <c r="GU47" s="63" t="s">
        <v>65</v>
      </c>
      <c r="GV47" s="106">
        <f t="shared" si="263"/>
        <v>1076.527</v>
      </c>
      <c r="GW47" s="93">
        <f t="shared" si="465"/>
        <v>18.2462203389831</v>
      </c>
      <c r="GX47" s="115">
        <f t="shared" si="466"/>
        <v>1.21641468926554</v>
      </c>
      <c r="GY47" s="115">
        <f t="shared" si="467"/>
        <v>0.729848813559322</v>
      </c>
      <c r="GZ47" s="69">
        <f t="shared" si="468"/>
        <v>312.19283</v>
      </c>
      <c r="HC47" s="92">
        <f t="shared" si="71"/>
        <v>45017</v>
      </c>
      <c r="HD47" s="106">
        <f t="shared" si="72"/>
        <v>5840.868</v>
      </c>
      <c r="HE47" s="92">
        <v>45078</v>
      </c>
      <c r="HF47" s="106">
        <v>6589.226</v>
      </c>
      <c r="HG47" s="93">
        <v>59</v>
      </c>
      <c r="HH47" s="63" t="s">
        <v>65</v>
      </c>
      <c r="HI47" s="106">
        <f t="shared" si="73"/>
        <v>748.357999999999</v>
      </c>
      <c r="HJ47" s="93">
        <f t="shared" si="469"/>
        <v>12.6840338983051</v>
      </c>
      <c r="HK47" s="115">
        <f t="shared" si="470"/>
        <v>0.845602259887005</v>
      </c>
      <c r="HL47" s="115">
        <f t="shared" si="471"/>
        <v>0.507361355932203</v>
      </c>
      <c r="HM47" s="69">
        <f t="shared" si="472"/>
        <v>217.02382</v>
      </c>
      <c r="HP47" s="92">
        <f t="shared" si="77"/>
        <v>45078</v>
      </c>
      <c r="HQ47" s="106">
        <f t="shared" si="78"/>
        <v>6589.226</v>
      </c>
      <c r="HR47" s="92">
        <v>45139</v>
      </c>
      <c r="HS47" s="106">
        <v>7540.186</v>
      </c>
      <c r="HT47" s="93">
        <f t="shared" si="79"/>
        <v>61</v>
      </c>
      <c r="HU47" s="63" t="s">
        <v>65</v>
      </c>
      <c r="HV47" s="106">
        <f t="shared" si="80"/>
        <v>950.96</v>
      </c>
      <c r="HW47" s="93">
        <f t="shared" si="81"/>
        <v>15.5895081967213</v>
      </c>
      <c r="HX47" s="115">
        <f t="shared" si="473"/>
        <v>1.03930054644809</v>
      </c>
      <c r="HY47" s="115">
        <f t="shared" si="474"/>
        <v>0.623580327868852</v>
      </c>
      <c r="HZ47" s="69">
        <f t="shared" si="173"/>
        <v>266.372541090909</v>
      </c>
      <c r="IC47" s="92">
        <f t="shared" si="85"/>
        <v>45139</v>
      </c>
      <c r="ID47" s="106">
        <f t="shared" si="86"/>
        <v>7540.186</v>
      </c>
      <c r="IE47" s="92">
        <v>45200</v>
      </c>
      <c r="IF47" s="106">
        <v>8231.738</v>
      </c>
      <c r="IG47" s="93">
        <f t="shared" si="87"/>
        <v>61</v>
      </c>
      <c r="IH47" s="63" t="s">
        <v>65</v>
      </c>
      <c r="II47" s="106">
        <f t="shared" si="88"/>
        <v>691.552</v>
      </c>
      <c r="IJ47" s="93">
        <f t="shared" si="38"/>
        <v>11.3369180327869</v>
      </c>
      <c r="IK47" s="115">
        <f t="shared" si="475"/>
        <v>0.755794535519125</v>
      </c>
      <c r="IL47" s="115">
        <f t="shared" si="476"/>
        <v>0.453476721311475</v>
      </c>
      <c r="IM47" s="69">
        <f t="shared" si="175"/>
        <v>193.710002036364</v>
      </c>
      <c r="IP47" s="92">
        <f t="shared" si="176"/>
        <v>45200</v>
      </c>
      <c r="IQ47" s="164">
        <f t="shared" si="477"/>
        <v>8231.738</v>
      </c>
      <c r="IR47" s="92">
        <v>45261</v>
      </c>
      <c r="IS47" s="106">
        <v>9334.835</v>
      </c>
      <c r="IT47" s="93">
        <v>61</v>
      </c>
      <c r="IU47" s="63" t="s">
        <v>65</v>
      </c>
      <c r="IV47" s="106">
        <f t="shared" si="94"/>
        <v>1103.097</v>
      </c>
      <c r="IW47" s="93">
        <f t="shared" si="178"/>
        <v>18.0835573770492</v>
      </c>
      <c r="IX47" s="115">
        <f t="shared" si="179"/>
        <v>1.20557049180328</v>
      </c>
      <c r="IY47" s="115">
        <f t="shared" si="165"/>
        <v>0.723342295081967</v>
      </c>
      <c r="IZ47" s="69">
        <f t="shared" si="166"/>
        <v>308.987497854545</v>
      </c>
      <c r="JC47" s="92">
        <f t="shared" si="187"/>
        <v>45261</v>
      </c>
      <c r="JD47" s="106">
        <f t="shared" si="188"/>
        <v>9334.835</v>
      </c>
      <c r="JE47" s="92">
        <v>45323</v>
      </c>
      <c r="JF47" s="177">
        <v>10955.864</v>
      </c>
      <c r="JG47" s="93">
        <f t="shared" si="100"/>
        <v>62</v>
      </c>
      <c r="JH47" s="63" t="s">
        <v>65</v>
      </c>
      <c r="JI47" s="106">
        <f t="shared" si="180"/>
        <v>1621.029</v>
      </c>
      <c r="JJ47" s="93">
        <f t="shared" si="181"/>
        <v>26.1456290322581</v>
      </c>
      <c r="JK47" s="115">
        <f t="shared" si="182"/>
        <v>1.74304193548387</v>
      </c>
      <c r="JL47" s="115">
        <f t="shared" si="167"/>
        <v>1.04582516129032</v>
      </c>
      <c r="JM47" s="69">
        <f t="shared" si="168"/>
        <v>454.064959527273</v>
      </c>
      <c r="JP47" s="92">
        <f t="shared" si="126"/>
        <v>45323</v>
      </c>
      <c r="JQ47" s="106">
        <f t="shared" si="127"/>
        <v>10955.864</v>
      </c>
      <c r="JR47" s="92">
        <v>45383</v>
      </c>
      <c r="JS47" s="106">
        <v>12028.05</v>
      </c>
      <c r="JT47" s="93">
        <f t="shared" si="108"/>
        <v>60</v>
      </c>
      <c r="JU47" s="63" t="s">
        <v>65</v>
      </c>
      <c r="JV47" s="106">
        <f t="shared" si="109"/>
        <v>1072.186</v>
      </c>
      <c r="JW47" s="93">
        <f t="shared" si="183"/>
        <v>17.8697666666667</v>
      </c>
      <c r="JX47" s="115">
        <f t="shared" si="184"/>
        <v>1.19131777777778</v>
      </c>
      <c r="JY47" s="115">
        <f t="shared" si="169"/>
        <v>0.714790666666666</v>
      </c>
      <c r="JZ47" s="69">
        <f t="shared" si="170"/>
        <v>300.329045745455</v>
      </c>
    </row>
    <row r="48" spans="1:286">
      <c r="A48" t="str">
        <f>'SATEC Meter Schedule Template'!C48</f>
        <v>RMT-APL-01-MSB-APR37-01-50002764-DL1</v>
      </c>
      <c r="B48" t="str">
        <f>'SATEC Meter Schedule Template'!D48</f>
        <v>MTR-APL-01-MSB-APR37-01</v>
      </c>
      <c r="C48" t="str">
        <f>'SATEC Meter Schedule Template'!P48</f>
        <v>MSB</v>
      </c>
      <c r="D48" t="str">
        <f>'SATEC Meter Schedule Template'!Q48</f>
        <v>APR37</v>
      </c>
      <c r="E48" t="str">
        <f>'SATEC Meter Schedule Template'!R48</f>
        <v>01</v>
      </c>
      <c r="F48">
        <f>'SATEC Meter Schedule Template'!S48</f>
        <v>50002764</v>
      </c>
      <c r="G48" t="str">
        <f>'SATEC Meter Schedule Template'!V48</f>
        <v>DL1</v>
      </c>
      <c r="H48" s="88" t="s">
        <v>187</v>
      </c>
      <c r="I48" s="63">
        <v>50002764</v>
      </c>
      <c r="J48" s="18" t="s">
        <v>188</v>
      </c>
      <c r="K48" s="92"/>
      <c r="L48" s="93"/>
      <c r="M48" s="92"/>
      <c r="N48" s="94"/>
      <c r="O48" s="95"/>
      <c r="P48" s="95"/>
      <c r="Q48" s="95"/>
      <c r="R48" s="105">
        <v>44398</v>
      </c>
      <c r="S48" s="63">
        <v>0</v>
      </c>
      <c r="T48" s="92">
        <v>44470</v>
      </c>
      <c r="U48" s="109">
        <v>643.515</v>
      </c>
      <c r="V48" s="93">
        <f t="shared" si="316"/>
        <v>72</v>
      </c>
      <c r="W48" s="63" t="s">
        <v>65</v>
      </c>
      <c r="X48" s="106">
        <f t="shared" si="317"/>
        <v>643.515</v>
      </c>
      <c r="Y48" s="93">
        <f t="shared" si="318"/>
        <v>8.93770833333333</v>
      </c>
      <c r="Z48" s="115">
        <f t="shared" si="431"/>
        <v>0.595847222222222</v>
      </c>
      <c r="AA48" s="115">
        <f t="shared" si="432"/>
        <v>0.357508333333333</v>
      </c>
      <c r="AB48" s="69">
        <f t="shared" si="433"/>
        <v>186.61935</v>
      </c>
      <c r="AC48" s="93"/>
      <c r="AD48" s="92">
        <f t="shared" si="394"/>
        <v>44470</v>
      </c>
      <c r="AE48" s="109">
        <v>643.515</v>
      </c>
      <c r="AF48" s="92">
        <v>44531.0000000231</v>
      </c>
      <c r="AG48" s="122">
        <v>1275.411</v>
      </c>
      <c r="AH48" s="93">
        <f t="shared" si="319"/>
        <v>61.0000000231012</v>
      </c>
      <c r="AI48" s="63" t="s">
        <v>65</v>
      </c>
      <c r="AJ48" s="106">
        <f t="shared" si="320"/>
        <v>631.896</v>
      </c>
      <c r="AK48" s="93">
        <f t="shared" si="321"/>
        <v>10.3589508157491</v>
      </c>
      <c r="AL48" s="115">
        <f t="shared" si="434"/>
        <v>0.690596721049941</v>
      </c>
      <c r="AM48" s="115">
        <f t="shared" si="435"/>
        <v>0.414358032629965</v>
      </c>
      <c r="AN48" s="69">
        <f t="shared" si="436"/>
        <v>183.24984</v>
      </c>
      <c r="AP48" t="s">
        <v>189</v>
      </c>
      <c r="AQ48" s="92"/>
      <c r="BC48" s="92">
        <f t="shared" si="478"/>
        <v>44531.0000000231</v>
      </c>
      <c r="BD48" s="106">
        <f t="shared" si="353"/>
        <v>1275.411</v>
      </c>
      <c r="BE48" s="92">
        <v>44593</v>
      </c>
      <c r="BF48" s="95">
        <v>3238.31</v>
      </c>
      <c r="BG48" s="93">
        <f t="shared" si="322"/>
        <v>61.9999999768988</v>
      </c>
      <c r="BH48" s="63" t="s">
        <v>65</v>
      </c>
      <c r="BI48" s="106">
        <f t="shared" si="323"/>
        <v>1962.899</v>
      </c>
      <c r="BJ48" s="93">
        <f t="shared" si="324"/>
        <v>31.659661302119</v>
      </c>
      <c r="BK48" s="115">
        <f t="shared" si="437"/>
        <v>2.11064408680793</v>
      </c>
      <c r="BL48" s="115">
        <f t="shared" si="438"/>
        <v>1.26638645208476</v>
      </c>
      <c r="BM48" s="69">
        <f t="shared" si="439"/>
        <v>569.24071</v>
      </c>
      <c r="BT48" s="138">
        <v>44631</v>
      </c>
      <c r="CF48" t="s">
        <v>82</v>
      </c>
      <c r="CG48" s="145" t="s">
        <v>83</v>
      </c>
      <c r="CJ48" s="92">
        <f t="shared" si="40"/>
        <v>44593</v>
      </c>
      <c r="CK48" s="106">
        <f t="shared" si="354"/>
        <v>3238.31</v>
      </c>
      <c r="CL48" s="146">
        <v>44593</v>
      </c>
      <c r="CM48" s="106"/>
      <c r="CN48" s="106"/>
      <c r="CO48" s="106"/>
      <c r="CP48" s="106"/>
      <c r="CQ48" s="106"/>
      <c r="CR48" s="106"/>
      <c r="CS48" s="106"/>
      <c r="CT48" s="92">
        <v>44652</v>
      </c>
      <c r="CU48" s="85">
        <v>4215</v>
      </c>
      <c r="CV48" s="93">
        <f t="shared" si="302"/>
        <v>59</v>
      </c>
      <c r="CW48" s="63" t="s">
        <v>65</v>
      </c>
      <c r="CX48" s="106">
        <f t="shared" si="479"/>
        <v>976.69</v>
      </c>
      <c r="CY48" s="93">
        <f t="shared" si="441"/>
        <v>16.5540677966102</v>
      </c>
      <c r="CZ48" s="115">
        <f t="shared" si="442"/>
        <v>1.10360451977401</v>
      </c>
      <c r="DA48" s="115">
        <f t="shared" si="443"/>
        <v>0.662162711864407</v>
      </c>
      <c r="DB48" s="69">
        <f t="shared" si="444"/>
        <v>283.2401</v>
      </c>
      <c r="DE48" s="92">
        <f t="shared" si="43"/>
        <v>44652</v>
      </c>
      <c r="DF48" s="106">
        <f t="shared" si="44"/>
        <v>4215</v>
      </c>
      <c r="DG48" s="106"/>
      <c r="DH48" s="106"/>
      <c r="DI48" s="106"/>
      <c r="DJ48" s="106"/>
      <c r="DK48" s="92">
        <v>44713</v>
      </c>
      <c r="DL48" s="149">
        <v>4982.682</v>
      </c>
      <c r="DM48" s="93">
        <f t="shared" si="304"/>
        <v>61</v>
      </c>
      <c r="DN48" s="63" t="s">
        <v>65</v>
      </c>
      <c r="DO48" s="106">
        <f t="shared" si="314"/>
        <v>767.682</v>
      </c>
      <c r="DP48" s="93">
        <f t="shared" si="445"/>
        <v>12.5849508196721</v>
      </c>
      <c r="DQ48" s="115">
        <f t="shared" si="446"/>
        <v>0.838996721311475</v>
      </c>
      <c r="DR48" s="115">
        <f t="shared" si="447"/>
        <v>0.503398032786885</v>
      </c>
      <c r="DS48" s="69">
        <f t="shared" si="448"/>
        <v>222.62778</v>
      </c>
      <c r="DV48" s="92">
        <f t="shared" si="45"/>
        <v>44713</v>
      </c>
      <c r="DW48" s="106">
        <f t="shared" si="46"/>
        <v>4982.682</v>
      </c>
      <c r="DX48" s="106"/>
      <c r="DY48" s="106"/>
      <c r="DZ48" s="106"/>
      <c r="EA48" s="106"/>
      <c r="EB48" s="92">
        <v>44774</v>
      </c>
      <c r="EC48" s="149">
        <v>5840</v>
      </c>
      <c r="ED48" s="93">
        <f t="shared" si="306"/>
        <v>61</v>
      </c>
      <c r="EE48" s="63" t="s">
        <v>65</v>
      </c>
      <c r="EF48" s="106">
        <f t="shared" si="315"/>
        <v>857.318</v>
      </c>
      <c r="EG48" s="93">
        <f t="shared" si="449"/>
        <v>14.054393442623</v>
      </c>
      <c r="EH48" s="115">
        <f t="shared" si="450"/>
        <v>0.93695956284153</v>
      </c>
      <c r="EI48" s="115">
        <f t="shared" si="451"/>
        <v>0.562175737704918</v>
      </c>
      <c r="EJ48" s="69">
        <f t="shared" si="452"/>
        <v>248.62222</v>
      </c>
      <c r="EM48" s="92">
        <f t="shared" si="50"/>
        <v>44774</v>
      </c>
      <c r="EN48" s="106">
        <f t="shared" si="51"/>
        <v>5840</v>
      </c>
      <c r="EO48" s="106"/>
      <c r="EP48" s="106"/>
      <c r="EQ48" s="106"/>
      <c r="ER48" s="106"/>
      <c r="ES48" s="92">
        <v>44835</v>
      </c>
      <c r="ET48" s="149">
        <v>6787</v>
      </c>
      <c r="EU48" s="93">
        <f t="shared" si="20"/>
        <v>61</v>
      </c>
      <c r="EV48" s="63" t="s">
        <v>65</v>
      </c>
      <c r="EW48" s="106">
        <f t="shared" si="146"/>
        <v>947</v>
      </c>
      <c r="EX48" s="93">
        <f t="shared" si="453"/>
        <v>15.5245901639344</v>
      </c>
      <c r="EY48" s="115">
        <f t="shared" si="454"/>
        <v>1.03497267759563</v>
      </c>
      <c r="EZ48" s="115">
        <f t="shared" si="455"/>
        <v>0.620983606557377</v>
      </c>
      <c r="FA48" s="69">
        <f t="shared" si="456"/>
        <v>274.63</v>
      </c>
      <c r="FD48" s="92">
        <f t="shared" si="55"/>
        <v>44835</v>
      </c>
      <c r="FE48" s="106">
        <f t="shared" si="56"/>
        <v>6787</v>
      </c>
      <c r="FF48" s="106"/>
      <c r="FG48" s="106"/>
      <c r="FH48" s="106"/>
      <c r="FI48" s="106"/>
      <c r="FJ48" s="92">
        <v>44896</v>
      </c>
      <c r="FK48" s="149">
        <v>7599</v>
      </c>
      <c r="FL48" s="93">
        <f t="shared" si="26"/>
        <v>61</v>
      </c>
      <c r="FM48" s="63" t="s">
        <v>65</v>
      </c>
      <c r="FN48" s="106">
        <f t="shared" si="150"/>
        <v>812</v>
      </c>
      <c r="FO48" s="93">
        <f t="shared" si="457"/>
        <v>13.3114754098361</v>
      </c>
      <c r="FP48" s="115">
        <f t="shared" si="458"/>
        <v>0.887431693989071</v>
      </c>
      <c r="FQ48" s="115">
        <f t="shared" si="459"/>
        <v>0.532459016393443</v>
      </c>
      <c r="FR48" s="69">
        <f t="shared" si="460"/>
        <v>235.48</v>
      </c>
      <c r="FU48" s="92">
        <f t="shared" si="61"/>
        <v>44896</v>
      </c>
      <c r="FV48" s="106">
        <f t="shared" si="62"/>
        <v>7599</v>
      </c>
      <c r="FW48" s="106"/>
      <c r="FX48" s="106"/>
      <c r="FY48" s="106"/>
      <c r="FZ48" s="106"/>
      <c r="GA48" s="92">
        <v>44958</v>
      </c>
      <c r="GB48" s="106">
        <v>8745.929</v>
      </c>
      <c r="GC48" s="93">
        <f t="shared" si="30"/>
        <v>62</v>
      </c>
      <c r="GD48" s="63" t="s">
        <v>65</v>
      </c>
      <c r="GE48" s="106">
        <f t="shared" si="195"/>
        <v>1146.929</v>
      </c>
      <c r="GF48" s="93">
        <f t="shared" si="461"/>
        <v>18.4988548387097</v>
      </c>
      <c r="GG48" s="115">
        <f t="shared" si="462"/>
        <v>1.23325698924731</v>
      </c>
      <c r="GH48" s="115">
        <f t="shared" si="463"/>
        <v>0.739954193548387</v>
      </c>
      <c r="GI48" s="69">
        <f t="shared" si="464"/>
        <v>332.60941</v>
      </c>
      <c r="GL48" s="92">
        <f t="shared" si="66"/>
        <v>44958</v>
      </c>
      <c r="GM48" s="106">
        <f t="shared" si="67"/>
        <v>8745.929</v>
      </c>
      <c r="GN48" s="106"/>
      <c r="GO48" s="106"/>
      <c r="GP48" s="106"/>
      <c r="GQ48" s="106"/>
      <c r="GR48" s="92">
        <v>45017</v>
      </c>
      <c r="GS48" s="106">
        <v>10107.973</v>
      </c>
      <c r="GT48" s="93">
        <f t="shared" si="262"/>
        <v>59</v>
      </c>
      <c r="GU48" s="63" t="s">
        <v>65</v>
      </c>
      <c r="GV48" s="106">
        <f t="shared" si="263"/>
        <v>1362.044</v>
      </c>
      <c r="GW48" s="93">
        <f t="shared" si="465"/>
        <v>23.0854915254237</v>
      </c>
      <c r="GX48" s="115">
        <f t="shared" si="466"/>
        <v>1.53903276836158</v>
      </c>
      <c r="GY48" s="115">
        <f t="shared" si="467"/>
        <v>0.923419661016949</v>
      </c>
      <c r="GZ48" s="69">
        <f t="shared" si="468"/>
        <v>394.99276</v>
      </c>
      <c r="HC48" s="92">
        <f t="shared" si="71"/>
        <v>45017</v>
      </c>
      <c r="HD48" s="106">
        <f t="shared" si="72"/>
        <v>10107.973</v>
      </c>
      <c r="HE48" s="92">
        <v>45078</v>
      </c>
      <c r="HF48" s="106">
        <v>10820.167</v>
      </c>
      <c r="HG48" s="93">
        <v>59</v>
      </c>
      <c r="HH48" s="63" t="s">
        <v>65</v>
      </c>
      <c r="HI48" s="106">
        <f t="shared" si="73"/>
        <v>712.194</v>
      </c>
      <c r="HJ48" s="93">
        <f t="shared" si="469"/>
        <v>12.0710847457627</v>
      </c>
      <c r="HK48" s="115">
        <f t="shared" si="470"/>
        <v>0.804738983050847</v>
      </c>
      <c r="HL48" s="115">
        <f t="shared" si="471"/>
        <v>0.482843389830508</v>
      </c>
      <c r="HM48" s="69">
        <f t="shared" si="472"/>
        <v>206.53626</v>
      </c>
      <c r="HP48" s="92">
        <f t="shared" si="77"/>
        <v>45078</v>
      </c>
      <c r="HQ48" s="106">
        <f t="shared" si="78"/>
        <v>10820.167</v>
      </c>
      <c r="HR48" s="92">
        <v>45139</v>
      </c>
      <c r="HS48" s="106">
        <v>11972.576</v>
      </c>
      <c r="HT48" s="93">
        <f t="shared" si="79"/>
        <v>61</v>
      </c>
      <c r="HU48" s="63" t="s">
        <v>65</v>
      </c>
      <c r="HV48" s="106">
        <f t="shared" si="80"/>
        <v>1152.409</v>
      </c>
      <c r="HW48" s="93">
        <f t="shared" si="81"/>
        <v>18.8919508196721</v>
      </c>
      <c r="HX48" s="115">
        <f t="shared" si="473"/>
        <v>1.25946338797814</v>
      </c>
      <c r="HY48" s="115">
        <f t="shared" si="474"/>
        <v>0.755678032786885</v>
      </c>
      <c r="HZ48" s="69">
        <f t="shared" si="173"/>
        <v>322.800237345454</v>
      </c>
      <c r="IC48" s="92">
        <f t="shared" si="85"/>
        <v>45139</v>
      </c>
      <c r="ID48" s="106">
        <f t="shared" si="86"/>
        <v>11972.576</v>
      </c>
      <c r="IE48" s="92">
        <v>45200</v>
      </c>
      <c r="IF48" s="176">
        <v>12655.334</v>
      </c>
      <c r="IG48" s="93">
        <f t="shared" si="87"/>
        <v>61</v>
      </c>
      <c r="IH48" s="63" t="s">
        <v>65</v>
      </c>
      <c r="II48" s="106">
        <f t="shared" ref="II48:II84" si="480">IF48-ID48</f>
        <v>682.758000000002</v>
      </c>
      <c r="IJ48" s="93">
        <f t="shared" si="38"/>
        <v>11.1927540983607</v>
      </c>
      <c r="IK48" s="115">
        <f t="shared" si="475"/>
        <v>0.746183606557379</v>
      </c>
      <c r="IL48" s="115">
        <f t="shared" si="476"/>
        <v>0.447710163934427</v>
      </c>
      <c r="IM48" s="69">
        <f t="shared" si="175"/>
        <v>191.24672269091</v>
      </c>
      <c r="IP48" s="92">
        <f t="shared" si="176"/>
        <v>45200</v>
      </c>
      <c r="IQ48" s="164">
        <f t="shared" si="477"/>
        <v>12655.334</v>
      </c>
      <c r="IR48" s="92">
        <v>45261</v>
      </c>
      <c r="IS48" s="106">
        <v>13532.267</v>
      </c>
      <c r="IT48" s="93">
        <v>61</v>
      </c>
      <c r="IU48" s="63" t="s">
        <v>65</v>
      </c>
      <c r="IV48" s="176">
        <f t="shared" si="94"/>
        <v>876.932999999999</v>
      </c>
      <c r="IW48" s="93">
        <f t="shared" si="178"/>
        <v>14.3759508196721</v>
      </c>
      <c r="IX48" s="115">
        <f t="shared" si="179"/>
        <v>0.958396721311474</v>
      </c>
      <c r="IY48" s="115">
        <f t="shared" si="165"/>
        <v>0.575038032786885</v>
      </c>
      <c r="IZ48" s="69">
        <f t="shared" si="166"/>
        <v>245.636905418182</v>
      </c>
      <c r="JC48" s="92">
        <f t="shared" si="187"/>
        <v>45261</v>
      </c>
      <c r="JD48" s="106">
        <f t="shared" si="188"/>
        <v>13532.267</v>
      </c>
      <c r="JE48" s="92">
        <v>45323</v>
      </c>
      <c r="JF48" s="177">
        <v>15114.92</v>
      </c>
      <c r="JG48" s="93">
        <f t="shared" si="100"/>
        <v>62</v>
      </c>
      <c r="JH48" s="63" t="s">
        <v>65</v>
      </c>
      <c r="JI48" s="106">
        <f t="shared" si="180"/>
        <v>1582.653</v>
      </c>
      <c r="JJ48" s="93">
        <f t="shared" si="181"/>
        <v>25.5266612903226</v>
      </c>
      <c r="JK48" s="115">
        <f t="shared" si="182"/>
        <v>1.70177741935484</v>
      </c>
      <c r="JL48" s="115">
        <f t="shared" si="167"/>
        <v>1.0210664516129</v>
      </c>
      <c r="JM48" s="69">
        <f t="shared" si="168"/>
        <v>443.315493054546</v>
      </c>
      <c r="JP48" s="92">
        <f t="shared" si="126"/>
        <v>45323</v>
      </c>
      <c r="JQ48" s="106">
        <f t="shared" si="127"/>
        <v>15114.92</v>
      </c>
      <c r="JR48" s="92">
        <v>45383</v>
      </c>
      <c r="JS48" s="106">
        <v>16777.87</v>
      </c>
      <c r="JT48" s="93">
        <f t="shared" si="108"/>
        <v>60</v>
      </c>
      <c r="JU48" s="63" t="s">
        <v>65</v>
      </c>
      <c r="JV48" s="106">
        <f t="shared" si="109"/>
        <v>1662.95</v>
      </c>
      <c r="JW48" s="93">
        <f t="shared" si="183"/>
        <v>27.7158333333333</v>
      </c>
      <c r="JX48" s="115">
        <f t="shared" si="184"/>
        <v>1.84772222222222</v>
      </c>
      <c r="JY48" s="115">
        <f t="shared" si="169"/>
        <v>1.10863333333333</v>
      </c>
      <c r="JZ48" s="69">
        <f t="shared" si="170"/>
        <v>465.807412727273</v>
      </c>
    </row>
    <row r="49" spans="1:286">
      <c r="A49" t="str">
        <f>'SATEC Meter Schedule Template'!C49</f>
        <v>RMT-APL-01-MSB-APR38-01-50002764-DL2</v>
      </c>
      <c r="B49" t="str">
        <f>'SATEC Meter Schedule Template'!D49</f>
        <v>MTR-APL-01-MSB-APR38-01</v>
      </c>
      <c r="C49" t="str">
        <f>'SATEC Meter Schedule Template'!P49</f>
        <v>MSB</v>
      </c>
      <c r="D49" t="str">
        <f>'SATEC Meter Schedule Template'!Q49</f>
        <v>APR38</v>
      </c>
      <c r="E49" t="str">
        <f>'SATEC Meter Schedule Template'!R49</f>
        <v>01</v>
      </c>
      <c r="F49">
        <f>'SATEC Meter Schedule Template'!S49</f>
        <v>50002764</v>
      </c>
      <c r="G49" t="str">
        <f>'SATEC Meter Schedule Template'!V49</f>
        <v>DL2</v>
      </c>
      <c r="H49" s="61" t="s">
        <v>190</v>
      </c>
      <c r="I49" s="63">
        <v>50002764</v>
      </c>
      <c r="J49" s="18" t="s">
        <v>191</v>
      </c>
      <c r="K49" s="92"/>
      <c r="L49" s="93"/>
      <c r="M49" s="92"/>
      <c r="N49" s="94"/>
      <c r="O49" s="95"/>
      <c r="P49" s="95"/>
      <c r="Q49" s="95"/>
      <c r="R49" s="105">
        <v>44398</v>
      </c>
      <c r="S49" s="63">
        <v>0</v>
      </c>
      <c r="T49" s="92">
        <v>44470</v>
      </c>
      <c r="U49" s="109">
        <v>787.013</v>
      </c>
      <c r="V49" s="93">
        <f t="shared" si="316"/>
        <v>72</v>
      </c>
      <c r="W49" s="63" t="s">
        <v>65</v>
      </c>
      <c r="X49" s="106">
        <f t="shared" si="317"/>
        <v>787.013</v>
      </c>
      <c r="Y49" s="93">
        <f t="shared" si="318"/>
        <v>10.9307361111111</v>
      </c>
      <c r="Z49" s="115">
        <f t="shared" si="431"/>
        <v>0.728715740740741</v>
      </c>
      <c r="AA49" s="115">
        <f t="shared" si="432"/>
        <v>0.437229444444444</v>
      </c>
      <c r="AB49" s="69">
        <f t="shared" si="433"/>
        <v>228.23377</v>
      </c>
      <c r="AC49" s="93"/>
      <c r="AD49" s="92">
        <f t="shared" si="394"/>
        <v>44470</v>
      </c>
      <c r="AE49" s="109">
        <v>787.013</v>
      </c>
      <c r="AF49" s="92">
        <v>44531.0000000231</v>
      </c>
      <c r="AG49" s="122">
        <v>1640.697</v>
      </c>
      <c r="AH49" s="93">
        <f t="shared" si="319"/>
        <v>61.0000000231012</v>
      </c>
      <c r="AI49" s="63" t="s">
        <v>65</v>
      </c>
      <c r="AJ49" s="106">
        <f t="shared" si="320"/>
        <v>853.684</v>
      </c>
      <c r="AK49" s="93">
        <f t="shared" si="321"/>
        <v>13.9948196668312</v>
      </c>
      <c r="AL49" s="115">
        <f t="shared" si="434"/>
        <v>0.932987977788747</v>
      </c>
      <c r="AM49" s="115">
        <f t="shared" si="435"/>
        <v>0.559792786673248</v>
      </c>
      <c r="AN49" s="69">
        <f t="shared" si="436"/>
        <v>247.56836</v>
      </c>
      <c r="AQ49" s="92"/>
      <c r="BC49" s="92">
        <f t="shared" si="478"/>
        <v>44531.0000000231</v>
      </c>
      <c r="BD49" s="106">
        <f t="shared" si="353"/>
        <v>1640.697</v>
      </c>
      <c r="BE49" s="92">
        <v>44593</v>
      </c>
      <c r="BF49" s="95">
        <v>3322.339</v>
      </c>
      <c r="BG49" s="93">
        <f t="shared" si="322"/>
        <v>61.9999999768988</v>
      </c>
      <c r="BH49" s="63" t="s">
        <v>65</v>
      </c>
      <c r="BI49" s="106">
        <f t="shared" si="323"/>
        <v>1681.642</v>
      </c>
      <c r="BJ49" s="93">
        <f t="shared" si="324"/>
        <v>27.1232580746222</v>
      </c>
      <c r="BK49" s="115">
        <f t="shared" si="437"/>
        <v>1.80821720497482</v>
      </c>
      <c r="BL49" s="115">
        <f t="shared" si="438"/>
        <v>1.08493032298489</v>
      </c>
      <c r="BM49" s="69">
        <f t="shared" si="439"/>
        <v>487.67618</v>
      </c>
      <c r="BT49" s="138">
        <v>44631</v>
      </c>
      <c r="CF49" t="s">
        <v>82</v>
      </c>
      <c r="CG49" s="145" t="s">
        <v>83</v>
      </c>
      <c r="CJ49" s="92">
        <f t="shared" si="40"/>
        <v>44593</v>
      </c>
      <c r="CK49" s="106">
        <f t="shared" si="354"/>
        <v>3322.339</v>
      </c>
      <c r="CL49" s="146">
        <v>44593</v>
      </c>
      <c r="CM49" s="106"/>
      <c r="CN49" s="106"/>
      <c r="CO49" s="106"/>
      <c r="CP49" s="106"/>
      <c r="CQ49" s="106"/>
      <c r="CR49" s="106"/>
      <c r="CS49" s="106"/>
      <c r="CT49" s="92">
        <v>44652</v>
      </c>
      <c r="CU49" s="85">
        <v>4319.501</v>
      </c>
      <c r="CV49" s="93">
        <f t="shared" si="302"/>
        <v>59</v>
      </c>
      <c r="CW49" s="63" t="s">
        <v>65</v>
      </c>
      <c r="CX49" s="106">
        <f t="shared" si="479"/>
        <v>997.162</v>
      </c>
      <c r="CY49" s="93">
        <f t="shared" si="441"/>
        <v>16.9010508474576</v>
      </c>
      <c r="CZ49" s="115">
        <f t="shared" si="442"/>
        <v>1.12673672316384</v>
      </c>
      <c r="DA49" s="115">
        <f t="shared" si="443"/>
        <v>0.676042033898305</v>
      </c>
      <c r="DB49" s="69">
        <f t="shared" si="444"/>
        <v>289.17698</v>
      </c>
      <c r="DE49" s="92">
        <f t="shared" si="43"/>
        <v>44652</v>
      </c>
      <c r="DF49" s="106">
        <f t="shared" si="44"/>
        <v>4319.501</v>
      </c>
      <c r="DG49" s="106"/>
      <c r="DH49" s="106"/>
      <c r="DI49" s="106"/>
      <c r="DJ49" s="106"/>
      <c r="DK49" s="92">
        <v>44713</v>
      </c>
      <c r="DL49" s="150">
        <v>4998.768</v>
      </c>
      <c r="DM49" s="93">
        <f t="shared" si="304"/>
        <v>61</v>
      </c>
      <c r="DN49" s="63" t="s">
        <v>65</v>
      </c>
      <c r="DO49" s="106">
        <f t="shared" si="314"/>
        <v>679.267</v>
      </c>
      <c r="DP49" s="93">
        <f t="shared" si="445"/>
        <v>11.1355245901639</v>
      </c>
      <c r="DQ49" s="115">
        <f t="shared" si="446"/>
        <v>0.742368306010929</v>
      </c>
      <c r="DR49" s="115">
        <f t="shared" si="447"/>
        <v>0.445420983606557</v>
      </c>
      <c r="DS49" s="69">
        <f t="shared" si="448"/>
        <v>196.98743</v>
      </c>
      <c r="DV49" s="92">
        <f t="shared" si="45"/>
        <v>44713</v>
      </c>
      <c r="DW49" s="106">
        <f t="shared" si="46"/>
        <v>4998.768</v>
      </c>
      <c r="DX49" s="106"/>
      <c r="DY49" s="106"/>
      <c r="DZ49" s="106"/>
      <c r="EA49" s="106"/>
      <c r="EB49" s="92">
        <v>44774</v>
      </c>
      <c r="EC49" s="149">
        <v>5644</v>
      </c>
      <c r="ED49" s="93">
        <f t="shared" si="306"/>
        <v>61</v>
      </c>
      <c r="EE49" s="63" t="s">
        <v>65</v>
      </c>
      <c r="EF49" s="106">
        <f t="shared" si="315"/>
        <v>645.232</v>
      </c>
      <c r="EG49" s="93">
        <f t="shared" si="449"/>
        <v>10.5775737704918</v>
      </c>
      <c r="EH49" s="115">
        <f t="shared" si="450"/>
        <v>0.705171584699454</v>
      </c>
      <c r="EI49" s="115">
        <f t="shared" si="451"/>
        <v>0.423102950819672</v>
      </c>
      <c r="EJ49" s="69">
        <f t="shared" si="452"/>
        <v>187.11728</v>
      </c>
      <c r="EM49" s="92">
        <f t="shared" si="50"/>
        <v>44774</v>
      </c>
      <c r="EN49" s="106">
        <f t="shared" si="51"/>
        <v>5644</v>
      </c>
      <c r="EO49" s="106"/>
      <c r="EP49" s="106"/>
      <c r="EQ49" s="106"/>
      <c r="ER49" s="106"/>
      <c r="ES49" s="92">
        <v>44835</v>
      </c>
      <c r="ET49" s="149">
        <v>6498</v>
      </c>
      <c r="EU49" s="93">
        <f t="shared" si="20"/>
        <v>61</v>
      </c>
      <c r="EV49" s="63" t="s">
        <v>65</v>
      </c>
      <c r="EW49" s="106">
        <f t="shared" si="146"/>
        <v>854</v>
      </c>
      <c r="EX49" s="93">
        <f t="shared" si="453"/>
        <v>14</v>
      </c>
      <c r="EY49" s="115">
        <f t="shared" si="454"/>
        <v>0.933333333333333</v>
      </c>
      <c r="EZ49" s="115">
        <f t="shared" si="455"/>
        <v>0.56</v>
      </c>
      <c r="FA49" s="69">
        <f t="shared" si="456"/>
        <v>247.66</v>
      </c>
      <c r="FD49" s="92">
        <f t="shared" si="55"/>
        <v>44835</v>
      </c>
      <c r="FE49" s="106">
        <f t="shared" si="56"/>
        <v>6498</v>
      </c>
      <c r="FF49" s="106"/>
      <c r="FG49" s="106"/>
      <c r="FH49" s="106"/>
      <c r="FI49" s="106"/>
      <c r="FJ49" s="92">
        <v>44896</v>
      </c>
      <c r="FK49" s="149">
        <v>7267</v>
      </c>
      <c r="FL49" s="93">
        <f t="shared" si="26"/>
        <v>61</v>
      </c>
      <c r="FM49" s="63" t="s">
        <v>65</v>
      </c>
      <c r="FN49" s="106">
        <f t="shared" si="150"/>
        <v>769</v>
      </c>
      <c r="FO49" s="93">
        <f t="shared" si="457"/>
        <v>12.6065573770492</v>
      </c>
      <c r="FP49" s="115">
        <f t="shared" si="458"/>
        <v>0.840437158469945</v>
      </c>
      <c r="FQ49" s="115">
        <f t="shared" si="459"/>
        <v>0.504262295081967</v>
      </c>
      <c r="FR49" s="69">
        <f t="shared" si="460"/>
        <v>223.01</v>
      </c>
      <c r="FU49" s="92">
        <f t="shared" si="61"/>
        <v>44896</v>
      </c>
      <c r="FV49" s="106">
        <f t="shared" si="62"/>
        <v>7267</v>
      </c>
      <c r="FW49" s="106"/>
      <c r="FX49" s="106"/>
      <c r="FY49" s="106"/>
      <c r="FZ49" s="106"/>
      <c r="GA49" s="92">
        <v>44958</v>
      </c>
      <c r="GB49" s="106">
        <v>8926.313</v>
      </c>
      <c r="GC49" s="93">
        <f t="shared" si="30"/>
        <v>62</v>
      </c>
      <c r="GD49" s="63" t="s">
        <v>65</v>
      </c>
      <c r="GE49" s="106">
        <f t="shared" si="195"/>
        <v>1659.313</v>
      </c>
      <c r="GF49" s="93">
        <f t="shared" si="461"/>
        <v>26.7631129032258</v>
      </c>
      <c r="GG49" s="115">
        <f t="shared" si="462"/>
        <v>1.78420752688172</v>
      </c>
      <c r="GH49" s="115">
        <f t="shared" si="463"/>
        <v>1.07052451612903</v>
      </c>
      <c r="GI49" s="69">
        <f t="shared" si="464"/>
        <v>481.20077</v>
      </c>
      <c r="GL49" s="92">
        <f t="shared" si="66"/>
        <v>44958</v>
      </c>
      <c r="GM49" s="106">
        <f t="shared" si="67"/>
        <v>8926.313</v>
      </c>
      <c r="GN49" s="106"/>
      <c r="GO49" s="106"/>
      <c r="GP49" s="106"/>
      <c r="GQ49" s="106"/>
      <c r="GR49" s="92">
        <v>45017</v>
      </c>
      <c r="GS49" s="106">
        <v>10455.565</v>
      </c>
      <c r="GT49" s="93">
        <f t="shared" si="262"/>
        <v>59</v>
      </c>
      <c r="GU49" s="63" t="s">
        <v>65</v>
      </c>
      <c r="GV49" s="106">
        <f t="shared" si="263"/>
        <v>1529.252</v>
      </c>
      <c r="GW49" s="93">
        <f t="shared" si="465"/>
        <v>25.9195254237288</v>
      </c>
      <c r="GX49" s="115">
        <f t="shared" si="466"/>
        <v>1.72796836158192</v>
      </c>
      <c r="GY49" s="115">
        <f t="shared" si="467"/>
        <v>1.03678101694915</v>
      </c>
      <c r="GZ49" s="69">
        <f t="shared" si="468"/>
        <v>443.48308</v>
      </c>
      <c r="HC49" s="92">
        <f t="shared" si="71"/>
        <v>45017</v>
      </c>
      <c r="HD49" s="106">
        <f t="shared" si="72"/>
        <v>10455.565</v>
      </c>
      <c r="HE49" s="92">
        <v>45078</v>
      </c>
      <c r="HF49" s="106">
        <v>11296.467</v>
      </c>
      <c r="HG49" s="93">
        <v>59</v>
      </c>
      <c r="HH49" s="63" t="s">
        <v>65</v>
      </c>
      <c r="HI49" s="106">
        <f t="shared" si="73"/>
        <v>840.902</v>
      </c>
      <c r="HJ49" s="93">
        <f t="shared" si="469"/>
        <v>14.2525762711864</v>
      </c>
      <c r="HK49" s="115">
        <f t="shared" si="470"/>
        <v>0.950171751412429</v>
      </c>
      <c r="HL49" s="115">
        <f t="shared" si="471"/>
        <v>0.570103050847458</v>
      </c>
      <c r="HM49" s="69">
        <f t="shared" si="472"/>
        <v>243.86158</v>
      </c>
      <c r="HP49" s="92">
        <f t="shared" si="77"/>
        <v>45078</v>
      </c>
      <c r="HQ49" s="106">
        <f t="shared" si="78"/>
        <v>11296.467</v>
      </c>
      <c r="HR49" s="92">
        <v>45139</v>
      </c>
      <c r="HS49" s="106">
        <v>12100.363</v>
      </c>
      <c r="HT49" s="93">
        <f t="shared" si="79"/>
        <v>61</v>
      </c>
      <c r="HU49" s="63" t="s">
        <v>65</v>
      </c>
      <c r="HV49" s="106">
        <f t="shared" si="80"/>
        <v>803.895999999999</v>
      </c>
      <c r="HW49" s="93">
        <f t="shared" si="81"/>
        <v>13.1786229508197</v>
      </c>
      <c r="HX49" s="115">
        <f t="shared" si="473"/>
        <v>0.878574863387977</v>
      </c>
      <c r="HY49" s="115">
        <f t="shared" si="474"/>
        <v>0.527144918032786</v>
      </c>
      <c r="HZ49" s="69">
        <f t="shared" si="173"/>
        <v>225.178577745454</v>
      </c>
      <c r="IC49" s="92">
        <f t="shared" si="85"/>
        <v>45139</v>
      </c>
      <c r="ID49" s="106">
        <f t="shared" si="86"/>
        <v>12100.363</v>
      </c>
      <c r="IE49" s="92">
        <v>45200</v>
      </c>
      <c r="IF49" s="177">
        <v>12873.51</v>
      </c>
      <c r="IG49" s="93">
        <f t="shared" si="87"/>
        <v>61</v>
      </c>
      <c r="IH49" s="63" t="s">
        <v>65</v>
      </c>
      <c r="II49" s="106">
        <f t="shared" si="480"/>
        <v>773.147000000001</v>
      </c>
      <c r="IJ49" s="93">
        <f t="shared" si="38"/>
        <v>12.6745409836066</v>
      </c>
      <c r="IK49" s="115">
        <f t="shared" si="475"/>
        <v>0.844969398907105</v>
      </c>
      <c r="IL49" s="115">
        <f t="shared" si="476"/>
        <v>0.506981639344263</v>
      </c>
      <c r="IM49" s="69">
        <f t="shared" si="175"/>
        <v>216.565503309091</v>
      </c>
      <c r="IP49" s="92">
        <f t="shared" si="176"/>
        <v>45200</v>
      </c>
      <c r="IQ49" s="164">
        <f t="shared" si="477"/>
        <v>12873.51</v>
      </c>
      <c r="IR49" s="92">
        <v>45261</v>
      </c>
      <c r="IS49" s="177">
        <v>14014.38</v>
      </c>
      <c r="IT49" s="93">
        <v>61</v>
      </c>
      <c r="IU49" s="63" t="s">
        <v>65</v>
      </c>
      <c r="IV49" s="106">
        <f t="shared" si="94"/>
        <v>1140.87</v>
      </c>
      <c r="IW49" s="93">
        <f t="shared" si="178"/>
        <v>18.7027868852459</v>
      </c>
      <c r="IX49" s="115">
        <f t="shared" si="179"/>
        <v>1.24685245901639</v>
      </c>
      <c r="IY49" s="115">
        <f t="shared" si="165"/>
        <v>0.748111475409835</v>
      </c>
      <c r="IZ49" s="69">
        <f t="shared" si="166"/>
        <v>319.568058545454</v>
      </c>
      <c r="JC49" s="92">
        <f t="shared" si="187"/>
        <v>45261</v>
      </c>
      <c r="JD49" s="106">
        <f t="shared" si="188"/>
        <v>14014.38</v>
      </c>
      <c r="JE49" s="92">
        <v>45323</v>
      </c>
      <c r="JF49" s="177">
        <v>15509.75</v>
      </c>
      <c r="JG49" s="93">
        <f t="shared" si="100"/>
        <v>62</v>
      </c>
      <c r="JH49" s="63" t="s">
        <v>65</v>
      </c>
      <c r="JI49" s="106">
        <f t="shared" si="180"/>
        <v>1495.37</v>
      </c>
      <c r="JJ49" s="93">
        <f t="shared" si="181"/>
        <v>24.1188709677419</v>
      </c>
      <c r="JK49" s="115">
        <f t="shared" si="182"/>
        <v>1.6079247311828</v>
      </c>
      <c r="JL49" s="115">
        <f t="shared" si="167"/>
        <v>0.964754838709678</v>
      </c>
      <c r="JM49" s="69">
        <f t="shared" si="168"/>
        <v>418.866731272728</v>
      </c>
      <c r="JP49" s="92">
        <f t="shared" si="126"/>
        <v>45323</v>
      </c>
      <c r="JQ49" s="106">
        <f t="shared" si="127"/>
        <v>15509.75</v>
      </c>
      <c r="JR49" s="92">
        <v>45383</v>
      </c>
      <c r="JS49" s="106">
        <v>16776.403</v>
      </c>
      <c r="JT49" s="93">
        <f t="shared" si="108"/>
        <v>60</v>
      </c>
      <c r="JU49" s="63" t="s">
        <v>65</v>
      </c>
      <c r="JV49" s="106">
        <f t="shared" si="109"/>
        <v>1266.653</v>
      </c>
      <c r="JW49" s="93">
        <f t="shared" si="183"/>
        <v>21.1108833333333</v>
      </c>
      <c r="JX49" s="115">
        <f t="shared" si="184"/>
        <v>1.40739222222222</v>
      </c>
      <c r="JY49" s="115">
        <f t="shared" si="169"/>
        <v>0.844435333333332</v>
      </c>
      <c r="JZ49" s="69">
        <f t="shared" si="170"/>
        <v>354.801020327272</v>
      </c>
    </row>
    <row r="50" ht="43.2" spans="1:286">
      <c r="A50" t="str">
        <f>'SATEC Meter Schedule Template'!C50</f>
        <v>RMT-APL-01-MSB-APR39-01-50002764-DL3</v>
      </c>
      <c r="B50" t="str">
        <f>'SATEC Meter Schedule Template'!D50</f>
        <v>MTR-APL-01-MSB-APR39-01</v>
      </c>
      <c r="C50" t="str">
        <f>'SATEC Meter Schedule Template'!P50</f>
        <v>MSB</v>
      </c>
      <c r="D50" t="str">
        <f>'SATEC Meter Schedule Template'!Q50</f>
        <v>APR39</v>
      </c>
      <c r="E50" t="str">
        <f>'SATEC Meter Schedule Template'!R50</f>
        <v>01</v>
      </c>
      <c r="F50">
        <f>'SATEC Meter Schedule Template'!S50</f>
        <v>50002764</v>
      </c>
      <c r="G50" t="str">
        <f>'SATEC Meter Schedule Template'!V50</f>
        <v>DL3</v>
      </c>
      <c r="H50" s="88" t="s">
        <v>192</v>
      </c>
      <c r="I50" s="63">
        <v>50002764</v>
      </c>
      <c r="J50" s="18" t="s">
        <v>193</v>
      </c>
      <c r="K50" s="92"/>
      <c r="L50" s="93"/>
      <c r="M50" s="92"/>
      <c r="N50" s="94"/>
      <c r="O50" s="95"/>
      <c r="P50" s="95"/>
      <c r="Q50" s="95"/>
      <c r="R50" s="105">
        <v>44398</v>
      </c>
      <c r="S50" s="63">
        <v>0</v>
      </c>
      <c r="T50" s="92">
        <v>44470</v>
      </c>
      <c r="U50" s="109">
        <v>485.714</v>
      </c>
      <c r="V50" s="93">
        <f t="shared" si="316"/>
        <v>72</v>
      </c>
      <c r="W50" s="63" t="s">
        <v>65</v>
      </c>
      <c r="X50" s="106">
        <f t="shared" si="317"/>
        <v>485.714</v>
      </c>
      <c r="Y50" s="93">
        <f t="shared" si="318"/>
        <v>6.74602777777778</v>
      </c>
      <c r="Z50" s="115">
        <f t="shared" si="431"/>
        <v>0.449735185185185</v>
      </c>
      <c r="AA50" s="115">
        <f t="shared" si="432"/>
        <v>0.269841111111111</v>
      </c>
      <c r="AB50" s="69">
        <f t="shared" si="433"/>
        <v>140.85706</v>
      </c>
      <c r="AC50" s="93"/>
      <c r="AD50" s="92">
        <f t="shared" si="394"/>
        <v>44470</v>
      </c>
      <c r="AE50" s="109">
        <v>485.714</v>
      </c>
      <c r="AF50" s="92">
        <v>44531.0000000231</v>
      </c>
      <c r="AG50" s="122">
        <v>1057.329</v>
      </c>
      <c r="AH50" s="93">
        <f t="shared" si="319"/>
        <v>61.0000000231012</v>
      </c>
      <c r="AI50" s="63" t="s">
        <v>65</v>
      </c>
      <c r="AJ50" s="106">
        <f t="shared" si="320"/>
        <v>571.615</v>
      </c>
      <c r="AK50" s="93">
        <f t="shared" si="321"/>
        <v>9.37073770136926</v>
      </c>
      <c r="AL50" s="115">
        <f t="shared" si="434"/>
        <v>0.624715846757951</v>
      </c>
      <c r="AM50" s="115">
        <f t="shared" si="435"/>
        <v>0.374829508054771</v>
      </c>
      <c r="AN50" s="69">
        <f t="shared" si="436"/>
        <v>165.76835</v>
      </c>
      <c r="AQ50" s="92"/>
      <c r="BC50" s="92">
        <f t="shared" si="478"/>
        <v>44531.0000000231</v>
      </c>
      <c r="BD50" s="106">
        <f t="shared" si="353"/>
        <v>1057.329</v>
      </c>
      <c r="BE50" s="92">
        <v>44593</v>
      </c>
      <c r="BF50" s="95">
        <v>1732.496</v>
      </c>
      <c r="BG50" s="93">
        <f t="shared" si="322"/>
        <v>61.9999999768988</v>
      </c>
      <c r="BH50" s="63" t="s">
        <v>65</v>
      </c>
      <c r="BI50" s="106">
        <f t="shared" si="323"/>
        <v>675.167</v>
      </c>
      <c r="BJ50" s="93">
        <f t="shared" si="324"/>
        <v>10.8897903266382</v>
      </c>
      <c r="BK50" s="115">
        <f t="shared" si="437"/>
        <v>0.725986021775878</v>
      </c>
      <c r="BL50" s="115">
        <f t="shared" si="438"/>
        <v>0.435591613065527</v>
      </c>
      <c r="BM50" s="69">
        <f t="shared" si="439"/>
        <v>195.79843</v>
      </c>
      <c r="BT50" s="138">
        <v>44631</v>
      </c>
      <c r="CF50" t="s">
        <v>82</v>
      </c>
      <c r="CG50" s="145" t="s">
        <v>83</v>
      </c>
      <c r="CJ50" s="92">
        <f t="shared" si="40"/>
        <v>44593</v>
      </c>
      <c r="CK50" s="106">
        <f t="shared" si="354"/>
        <v>1732.496</v>
      </c>
      <c r="CL50" s="146">
        <v>44593</v>
      </c>
      <c r="CM50" s="106"/>
      <c r="CN50" s="106"/>
      <c r="CO50" s="106"/>
      <c r="CP50" s="106"/>
      <c r="CQ50" s="106"/>
      <c r="CR50" s="106"/>
      <c r="CS50" s="106"/>
      <c r="CT50" s="92">
        <v>44652</v>
      </c>
      <c r="CU50" s="85">
        <v>2344.259</v>
      </c>
      <c r="CV50" s="93">
        <f t="shared" si="302"/>
        <v>59</v>
      </c>
      <c r="CW50" s="63" t="s">
        <v>65</v>
      </c>
      <c r="CX50" s="106">
        <f t="shared" si="479"/>
        <v>611.763</v>
      </c>
      <c r="CY50" s="93">
        <f t="shared" si="441"/>
        <v>10.3688644067797</v>
      </c>
      <c r="CZ50" s="115">
        <f t="shared" si="442"/>
        <v>0.691257627118644</v>
      </c>
      <c r="DA50" s="115">
        <f t="shared" si="443"/>
        <v>0.414754576271186</v>
      </c>
      <c r="DB50" s="69">
        <f t="shared" si="444"/>
        <v>177.41127</v>
      </c>
      <c r="DE50" s="92">
        <f t="shared" si="43"/>
        <v>44652</v>
      </c>
      <c r="DF50" s="106">
        <f t="shared" si="44"/>
        <v>2344.259</v>
      </c>
      <c r="DG50" s="106"/>
      <c r="DH50" s="106"/>
      <c r="DI50" s="106"/>
      <c r="DJ50" s="106"/>
      <c r="DK50" s="92">
        <v>44713</v>
      </c>
      <c r="DL50" s="150">
        <v>3075.583</v>
      </c>
      <c r="DM50" s="93">
        <f t="shared" si="304"/>
        <v>61</v>
      </c>
      <c r="DN50" s="63" t="s">
        <v>65</v>
      </c>
      <c r="DO50" s="106">
        <f t="shared" si="314"/>
        <v>731.324</v>
      </c>
      <c r="DP50" s="93">
        <f t="shared" si="445"/>
        <v>11.9889180327869</v>
      </c>
      <c r="DQ50" s="115">
        <f t="shared" si="446"/>
        <v>0.799261202185792</v>
      </c>
      <c r="DR50" s="115">
        <f t="shared" si="447"/>
        <v>0.479556721311475</v>
      </c>
      <c r="DS50" s="69">
        <f t="shared" si="448"/>
        <v>212.08396</v>
      </c>
      <c r="DV50" s="92">
        <f t="shared" si="45"/>
        <v>44713</v>
      </c>
      <c r="DW50" s="106">
        <f t="shared" si="46"/>
        <v>3075.583</v>
      </c>
      <c r="DX50" s="106"/>
      <c r="DY50" s="106"/>
      <c r="DZ50" s="106"/>
      <c r="EA50" s="106"/>
      <c r="EB50" s="92">
        <v>44774</v>
      </c>
      <c r="EC50" s="149">
        <v>3841</v>
      </c>
      <c r="ED50" s="93">
        <f t="shared" si="306"/>
        <v>61</v>
      </c>
      <c r="EE50" s="63" t="s">
        <v>65</v>
      </c>
      <c r="EF50" s="106">
        <f t="shared" si="315"/>
        <v>765.417</v>
      </c>
      <c r="EG50" s="93">
        <f t="shared" si="449"/>
        <v>12.5478196721311</v>
      </c>
      <c r="EH50" s="115">
        <f t="shared" si="450"/>
        <v>0.83652131147541</v>
      </c>
      <c r="EI50" s="115">
        <f t="shared" si="451"/>
        <v>0.501912786885246</v>
      </c>
      <c r="EJ50" s="69">
        <f t="shared" si="452"/>
        <v>221.97093</v>
      </c>
      <c r="EM50" s="92">
        <f t="shared" si="50"/>
        <v>44774</v>
      </c>
      <c r="EN50" s="106">
        <f t="shared" si="51"/>
        <v>3841</v>
      </c>
      <c r="EO50" s="106"/>
      <c r="EP50" s="106"/>
      <c r="EQ50" s="106"/>
      <c r="ER50" s="106"/>
      <c r="ES50" s="92">
        <v>44835</v>
      </c>
      <c r="ET50" s="149">
        <v>4620</v>
      </c>
      <c r="EU50" s="93">
        <f t="shared" si="20"/>
        <v>61</v>
      </c>
      <c r="EV50" s="63" t="s">
        <v>65</v>
      </c>
      <c r="EW50" s="106">
        <f t="shared" si="146"/>
        <v>779</v>
      </c>
      <c r="EX50" s="93">
        <f t="shared" si="453"/>
        <v>12.7704918032787</v>
      </c>
      <c r="EY50" s="115">
        <f t="shared" si="454"/>
        <v>0.851366120218579</v>
      </c>
      <c r="EZ50" s="115">
        <f t="shared" si="455"/>
        <v>0.510819672131148</v>
      </c>
      <c r="FA50" s="69">
        <f t="shared" si="456"/>
        <v>225.91</v>
      </c>
      <c r="FD50" s="92">
        <f t="shared" si="55"/>
        <v>44835</v>
      </c>
      <c r="FE50" s="106">
        <f t="shared" si="56"/>
        <v>4620</v>
      </c>
      <c r="FF50" s="106"/>
      <c r="FG50" s="106"/>
      <c r="FH50" s="106"/>
      <c r="FI50" s="106"/>
      <c r="FJ50" s="92">
        <v>44896</v>
      </c>
      <c r="FK50" s="149">
        <v>5383</v>
      </c>
      <c r="FL50" s="93">
        <f t="shared" si="26"/>
        <v>61</v>
      </c>
      <c r="FM50" s="63" t="s">
        <v>65</v>
      </c>
      <c r="FN50" s="106">
        <f t="shared" si="150"/>
        <v>763</v>
      </c>
      <c r="FO50" s="93">
        <f t="shared" si="457"/>
        <v>12.5081967213115</v>
      </c>
      <c r="FP50" s="115">
        <f t="shared" si="458"/>
        <v>0.833879781420765</v>
      </c>
      <c r="FQ50" s="115">
        <f t="shared" si="459"/>
        <v>0.500327868852459</v>
      </c>
      <c r="FR50" s="69">
        <f t="shared" si="460"/>
        <v>221.27</v>
      </c>
      <c r="FU50" s="92">
        <f t="shared" si="61"/>
        <v>44896</v>
      </c>
      <c r="FV50" s="106">
        <f t="shared" si="62"/>
        <v>5383</v>
      </c>
      <c r="FW50" s="106"/>
      <c r="FX50" s="106"/>
      <c r="FY50" s="106"/>
      <c r="FZ50" s="106"/>
      <c r="GA50" s="92">
        <v>44958</v>
      </c>
      <c r="GB50" s="106">
        <v>6123.126</v>
      </c>
      <c r="GC50" s="93">
        <f t="shared" si="30"/>
        <v>62</v>
      </c>
      <c r="GD50" s="63" t="s">
        <v>65</v>
      </c>
      <c r="GE50" s="106">
        <f t="shared" si="195"/>
        <v>740.126</v>
      </c>
      <c r="GF50" s="93">
        <f t="shared" si="461"/>
        <v>11.9375161290323</v>
      </c>
      <c r="GG50" s="115">
        <f t="shared" si="462"/>
        <v>0.795834408602151</v>
      </c>
      <c r="GH50" s="115">
        <f t="shared" si="463"/>
        <v>0.47750064516129</v>
      </c>
      <c r="GI50" s="69">
        <f t="shared" si="464"/>
        <v>214.63654</v>
      </c>
      <c r="GL50" s="92">
        <f t="shared" si="66"/>
        <v>44958</v>
      </c>
      <c r="GM50" s="106">
        <f t="shared" si="67"/>
        <v>6123.126</v>
      </c>
      <c r="GN50" s="106"/>
      <c r="GO50" s="106"/>
      <c r="GP50" s="106"/>
      <c r="GQ50" s="106"/>
      <c r="GR50" s="92">
        <v>45017</v>
      </c>
      <c r="GS50" s="106">
        <v>6759.55</v>
      </c>
      <c r="GT50" s="93">
        <f t="shared" si="262"/>
        <v>59</v>
      </c>
      <c r="GU50" s="63" t="s">
        <v>65</v>
      </c>
      <c r="GV50" s="106">
        <f t="shared" si="263"/>
        <v>636.424</v>
      </c>
      <c r="GW50" s="93">
        <f t="shared" si="465"/>
        <v>10.7868474576271</v>
      </c>
      <c r="GX50" s="115">
        <f t="shared" si="466"/>
        <v>0.719123163841808</v>
      </c>
      <c r="GY50" s="115">
        <f t="shared" si="467"/>
        <v>0.431473898305085</v>
      </c>
      <c r="GZ50" s="69">
        <f t="shared" si="468"/>
        <v>184.56296</v>
      </c>
      <c r="HC50" s="92">
        <f t="shared" si="71"/>
        <v>45017</v>
      </c>
      <c r="HD50" s="106">
        <f t="shared" si="72"/>
        <v>6759.55</v>
      </c>
      <c r="HE50" s="92">
        <v>45078</v>
      </c>
      <c r="HF50" s="106">
        <v>7476.282</v>
      </c>
      <c r="HG50" s="93">
        <v>59</v>
      </c>
      <c r="HH50" s="63" t="s">
        <v>65</v>
      </c>
      <c r="HI50" s="106">
        <f t="shared" si="73"/>
        <v>716.732</v>
      </c>
      <c r="HJ50" s="93">
        <f t="shared" si="469"/>
        <v>12.148</v>
      </c>
      <c r="HK50" s="115">
        <f t="shared" si="470"/>
        <v>0.809866666666667</v>
      </c>
      <c r="HL50" s="115">
        <f t="shared" si="471"/>
        <v>0.48592</v>
      </c>
      <c r="HM50" s="69">
        <f t="shared" si="472"/>
        <v>207.85228</v>
      </c>
      <c r="HP50" s="92">
        <f t="shared" si="77"/>
        <v>45078</v>
      </c>
      <c r="HQ50" s="106">
        <f t="shared" si="78"/>
        <v>7476.282</v>
      </c>
      <c r="HR50" s="92">
        <v>45139</v>
      </c>
      <c r="HS50" s="106">
        <v>8242.27</v>
      </c>
      <c r="HT50" s="93">
        <f t="shared" si="79"/>
        <v>61</v>
      </c>
      <c r="HU50" s="63" t="s">
        <v>65</v>
      </c>
      <c r="HV50" s="106">
        <f t="shared" si="80"/>
        <v>765.988</v>
      </c>
      <c r="HW50" s="93">
        <f t="shared" si="81"/>
        <v>12.5571803278689</v>
      </c>
      <c r="HX50" s="115">
        <f t="shared" si="473"/>
        <v>0.837145355191257</v>
      </c>
      <c r="HY50" s="115">
        <f t="shared" si="474"/>
        <v>0.502287213114754</v>
      </c>
      <c r="HZ50" s="69">
        <f t="shared" si="173"/>
        <v>214.560202327273</v>
      </c>
      <c r="IC50" s="92">
        <f t="shared" si="85"/>
        <v>45139</v>
      </c>
      <c r="ID50" s="106">
        <f t="shared" si="86"/>
        <v>8242.27</v>
      </c>
      <c r="IE50" s="92">
        <v>45200</v>
      </c>
      <c r="IF50" s="177">
        <v>8955.398</v>
      </c>
      <c r="IG50" s="93">
        <f t="shared" si="87"/>
        <v>61</v>
      </c>
      <c r="IH50" s="63" t="s">
        <v>65</v>
      </c>
      <c r="II50" s="106">
        <f t="shared" si="480"/>
        <v>713.127999999999</v>
      </c>
      <c r="IJ50" s="93">
        <f t="shared" si="38"/>
        <v>11.6906229508197</v>
      </c>
      <c r="IK50" s="115">
        <f t="shared" si="475"/>
        <v>0.779374863387977</v>
      </c>
      <c r="IL50" s="115">
        <f t="shared" si="476"/>
        <v>0.467624918032786</v>
      </c>
      <c r="IM50" s="69">
        <f t="shared" si="175"/>
        <v>199.753635781818</v>
      </c>
      <c r="IP50" s="92">
        <f t="shared" si="176"/>
        <v>45200</v>
      </c>
      <c r="IQ50" s="164">
        <f t="shared" si="477"/>
        <v>8955.398</v>
      </c>
      <c r="IR50" s="92">
        <v>45245.9263888889</v>
      </c>
      <c r="IS50" s="177">
        <v>9538.991</v>
      </c>
      <c r="IT50" s="93">
        <v>61</v>
      </c>
      <c r="IU50" s="62" t="s">
        <v>194</v>
      </c>
      <c r="IV50" s="106">
        <f t="shared" si="94"/>
        <v>583.593000000001</v>
      </c>
      <c r="IW50" s="93">
        <f t="shared" si="178"/>
        <v>9.56709836065575</v>
      </c>
      <c r="IX50" s="115">
        <f t="shared" si="179"/>
        <v>0.63780655737705</v>
      </c>
      <c r="IY50" s="115">
        <f t="shared" si="165"/>
        <v>0.38268393442623</v>
      </c>
      <c r="IZ50" s="69">
        <f t="shared" si="166"/>
        <v>163.469704690909</v>
      </c>
      <c r="JC50" s="184">
        <f t="shared" si="187"/>
        <v>45245.9263888889</v>
      </c>
      <c r="JD50" s="176">
        <f t="shared" si="188"/>
        <v>9538.991</v>
      </c>
      <c r="JE50" s="184">
        <v>45323</v>
      </c>
      <c r="JF50" s="177">
        <v>10564.12</v>
      </c>
      <c r="JG50" s="93">
        <f t="shared" si="100"/>
        <v>77.0736111111109</v>
      </c>
      <c r="JH50" s="63" t="s">
        <v>65</v>
      </c>
      <c r="JI50" s="106">
        <f t="shared" si="180"/>
        <v>1025.129</v>
      </c>
      <c r="JJ50" s="93">
        <f t="shared" si="181"/>
        <v>13.3006483700647</v>
      </c>
      <c r="JK50" s="115">
        <f t="shared" si="182"/>
        <v>0.886709891337649</v>
      </c>
      <c r="JL50" s="115">
        <f t="shared" si="167"/>
        <v>0.532025934802589</v>
      </c>
      <c r="JM50" s="69">
        <f t="shared" si="168"/>
        <v>287.147952254546</v>
      </c>
      <c r="JP50" s="92">
        <f t="shared" si="126"/>
        <v>45323</v>
      </c>
      <c r="JQ50" s="106">
        <f t="shared" si="127"/>
        <v>10564.12</v>
      </c>
      <c r="JR50" s="92">
        <v>45383</v>
      </c>
      <c r="JS50" s="106">
        <v>11354.392</v>
      </c>
      <c r="JT50" s="93">
        <f t="shared" si="108"/>
        <v>60</v>
      </c>
      <c r="JU50" s="63" t="s">
        <v>65</v>
      </c>
      <c r="JV50" s="106">
        <f t="shared" si="109"/>
        <v>790.271999999999</v>
      </c>
      <c r="JW50" s="93">
        <f t="shared" si="183"/>
        <v>13.1712</v>
      </c>
      <c r="JX50" s="115">
        <f t="shared" si="184"/>
        <v>0.878079999999999</v>
      </c>
      <c r="JY50" s="115">
        <f t="shared" si="169"/>
        <v>0.526847999999999</v>
      </c>
      <c r="JZ50" s="69">
        <f t="shared" si="170"/>
        <v>221.362371490909</v>
      </c>
    </row>
    <row r="51" spans="1:286">
      <c r="A51" t="str">
        <f>'SATEC Meter Schedule Template'!C51</f>
        <v>RMT-APL-01-MDB4-APR40-01-50002690-DL1</v>
      </c>
      <c r="B51" t="str">
        <f>'SATEC Meter Schedule Template'!D51</f>
        <v>MTR-APL-01-MDB4-APR40-01</v>
      </c>
      <c r="C51" t="str">
        <f>'SATEC Meter Schedule Template'!P51</f>
        <v>MDB4</v>
      </c>
      <c r="D51" t="str">
        <f>'SATEC Meter Schedule Template'!Q51</f>
        <v>APR40</v>
      </c>
      <c r="E51" t="str">
        <f>'SATEC Meter Schedule Template'!R51</f>
        <v>01</v>
      </c>
      <c r="F51">
        <f>'SATEC Meter Schedule Template'!S51</f>
        <v>50002690</v>
      </c>
      <c r="G51" t="str">
        <f>'SATEC Meter Schedule Template'!V51</f>
        <v>DL1</v>
      </c>
      <c r="H51" s="61" t="s">
        <v>195</v>
      </c>
      <c r="I51" s="63">
        <v>50002690</v>
      </c>
      <c r="J51" s="18" t="s">
        <v>196</v>
      </c>
      <c r="K51" s="92"/>
      <c r="L51" s="93"/>
      <c r="M51" s="92"/>
      <c r="N51" s="94"/>
      <c r="O51" s="95"/>
      <c r="P51" s="95"/>
      <c r="Q51" s="95"/>
      <c r="R51" s="105">
        <v>44398</v>
      </c>
      <c r="S51" s="63">
        <v>0</v>
      </c>
      <c r="T51" s="92">
        <v>44470</v>
      </c>
      <c r="U51" s="93">
        <v>1059</v>
      </c>
      <c r="V51" s="93">
        <f t="shared" si="316"/>
        <v>72</v>
      </c>
      <c r="W51" s="63" t="s">
        <v>65</v>
      </c>
      <c r="X51" s="106">
        <f t="shared" si="317"/>
        <v>1059</v>
      </c>
      <c r="Y51" s="93">
        <f t="shared" si="318"/>
        <v>14.7083333333333</v>
      </c>
      <c r="Z51" s="115">
        <f t="shared" si="431"/>
        <v>0.980555555555556</v>
      </c>
      <c r="AA51" s="115">
        <f t="shared" si="432"/>
        <v>0.588333333333333</v>
      </c>
      <c r="AB51" s="69">
        <f t="shared" si="433"/>
        <v>307.11</v>
      </c>
      <c r="AC51" s="93"/>
      <c r="AD51" s="92">
        <f t="shared" si="394"/>
        <v>44470</v>
      </c>
      <c r="AE51" s="106">
        <f>U51</f>
        <v>1059</v>
      </c>
      <c r="AF51" s="92">
        <v>44531.0000000231</v>
      </c>
      <c r="AG51" s="93">
        <v>1985</v>
      </c>
      <c r="AH51" s="93">
        <f t="shared" si="319"/>
        <v>61.0000000231012</v>
      </c>
      <c r="AI51" s="63" t="s">
        <v>65</v>
      </c>
      <c r="AJ51" s="106">
        <f t="shared" si="320"/>
        <v>926</v>
      </c>
      <c r="AK51" s="93">
        <f t="shared" si="321"/>
        <v>15.1803278631036</v>
      </c>
      <c r="AL51" s="115">
        <f t="shared" si="434"/>
        <v>1.01202185754024</v>
      </c>
      <c r="AM51" s="115">
        <f t="shared" si="435"/>
        <v>0.607213114524142</v>
      </c>
      <c r="AN51" s="69">
        <f t="shared" si="436"/>
        <v>268.54</v>
      </c>
      <c r="AQ51" s="92"/>
      <c r="BA51">
        <v>728.967</v>
      </c>
      <c r="BC51" s="92">
        <f t="shared" si="478"/>
        <v>44531.0000000231</v>
      </c>
      <c r="BD51" s="106">
        <f t="shared" si="353"/>
        <v>1985</v>
      </c>
      <c r="BE51" s="92">
        <v>44593.9534375</v>
      </c>
      <c r="BF51" s="95">
        <v>2555.08</v>
      </c>
      <c r="BG51" s="93">
        <f t="shared" si="322"/>
        <v>62.9534374768991</v>
      </c>
      <c r="BH51" s="63" t="s">
        <v>65</v>
      </c>
      <c r="BI51" s="106">
        <f t="shared" si="323"/>
        <v>570.08</v>
      </c>
      <c r="BJ51" s="93">
        <f t="shared" si="324"/>
        <v>9.05558175769499</v>
      </c>
      <c r="BK51" s="115">
        <f t="shared" si="437"/>
        <v>0.603705450512999</v>
      </c>
      <c r="BL51" s="115">
        <f t="shared" si="438"/>
        <v>0.3622232703078</v>
      </c>
      <c r="BM51" s="69">
        <f t="shared" si="439"/>
        <v>165.3232</v>
      </c>
      <c r="BT51" s="138">
        <v>44631</v>
      </c>
      <c r="BU51" t="s">
        <v>197</v>
      </c>
      <c r="CF51" t="s">
        <v>82</v>
      </c>
      <c r="CG51" s="145" t="s">
        <v>83</v>
      </c>
      <c r="CJ51" s="92">
        <f t="shared" si="40"/>
        <v>44593.9534375</v>
      </c>
      <c r="CK51" s="106">
        <f t="shared" si="354"/>
        <v>2555.08</v>
      </c>
      <c r="CL51" s="146">
        <v>44593.9534375</v>
      </c>
      <c r="CM51" s="106"/>
      <c r="CN51" s="106"/>
      <c r="CO51" s="106"/>
      <c r="CP51" s="106"/>
      <c r="CQ51" s="106"/>
      <c r="CR51" s="106"/>
      <c r="CS51" s="106"/>
      <c r="CT51" s="92">
        <v>44652</v>
      </c>
      <c r="CU51" s="149">
        <v>4174</v>
      </c>
      <c r="CV51" s="93">
        <f t="shared" si="302"/>
        <v>58.0465624999997</v>
      </c>
      <c r="CW51" s="63" t="s">
        <v>65</v>
      </c>
      <c r="CX51" s="106">
        <f t="shared" si="479"/>
        <v>1618.92</v>
      </c>
      <c r="CY51" s="93">
        <f t="shared" si="441"/>
        <v>27.8900236340439</v>
      </c>
      <c r="CZ51" s="115">
        <f t="shared" si="442"/>
        <v>1.85933490893626</v>
      </c>
      <c r="DA51" s="115">
        <f t="shared" si="443"/>
        <v>1.11560094536176</v>
      </c>
      <c r="DB51" s="69">
        <f t="shared" si="444"/>
        <v>469.4868</v>
      </c>
      <c r="DE51" s="92">
        <f t="shared" si="43"/>
        <v>44652</v>
      </c>
      <c r="DF51" s="106">
        <f t="shared" si="44"/>
        <v>4174</v>
      </c>
      <c r="DG51" s="106"/>
      <c r="DH51" s="106"/>
      <c r="DI51" s="106"/>
      <c r="DJ51" s="106"/>
      <c r="DK51" s="92">
        <v>44713</v>
      </c>
      <c r="DL51" s="149">
        <v>5073.823</v>
      </c>
      <c r="DM51" s="93">
        <f t="shared" si="304"/>
        <v>61</v>
      </c>
      <c r="DN51" s="63" t="s">
        <v>65</v>
      </c>
      <c r="DO51" s="106">
        <f t="shared" si="314"/>
        <v>899.823</v>
      </c>
      <c r="DP51" s="93">
        <f t="shared" si="445"/>
        <v>14.7511967213115</v>
      </c>
      <c r="DQ51" s="115">
        <f t="shared" si="446"/>
        <v>0.983413114754099</v>
      </c>
      <c r="DR51" s="115">
        <f t="shared" si="447"/>
        <v>0.590047868852459</v>
      </c>
      <c r="DS51" s="69">
        <f t="shared" si="448"/>
        <v>260.94867</v>
      </c>
      <c r="DV51" s="92">
        <f t="shared" si="45"/>
        <v>44713</v>
      </c>
      <c r="DW51" s="106">
        <f t="shared" si="46"/>
        <v>5073.823</v>
      </c>
      <c r="DX51" s="106"/>
      <c r="DY51" s="106"/>
      <c r="DZ51" s="106"/>
      <c r="EA51" s="106"/>
      <c r="EB51" s="92">
        <v>44774</v>
      </c>
      <c r="EC51" s="149">
        <v>5778</v>
      </c>
      <c r="ED51" s="93">
        <f t="shared" si="306"/>
        <v>61</v>
      </c>
      <c r="EE51" s="63" t="s">
        <v>65</v>
      </c>
      <c r="EF51" s="106">
        <f t="shared" si="315"/>
        <v>704.177</v>
      </c>
      <c r="EG51" s="93">
        <f t="shared" si="449"/>
        <v>11.5438852459016</v>
      </c>
      <c r="EH51" s="115">
        <f t="shared" si="450"/>
        <v>0.769592349726776</v>
      </c>
      <c r="EI51" s="115">
        <f t="shared" si="451"/>
        <v>0.461755409836065</v>
      </c>
      <c r="EJ51" s="69">
        <f t="shared" si="452"/>
        <v>204.21133</v>
      </c>
      <c r="EM51" s="92">
        <f t="shared" si="50"/>
        <v>44774</v>
      </c>
      <c r="EN51" s="106">
        <f t="shared" si="51"/>
        <v>5778</v>
      </c>
      <c r="EO51" s="106"/>
      <c r="EP51" s="106"/>
      <c r="EQ51" s="106"/>
      <c r="ER51" s="106"/>
      <c r="ES51" s="92">
        <v>44835</v>
      </c>
      <c r="ET51" s="149">
        <v>6469</v>
      </c>
      <c r="EU51" s="93">
        <f t="shared" si="20"/>
        <v>61</v>
      </c>
      <c r="EV51" s="63" t="s">
        <v>65</v>
      </c>
      <c r="EW51" s="106">
        <f t="shared" si="146"/>
        <v>691</v>
      </c>
      <c r="EX51" s="93">
        <f t="shared" si="453"/>
        <v>11.327868852459</v>
      </c>
      <c r="EY51" s="115">
        <f t="shared" si="454"/>
        <v>0.755191256830601</v>
      </c>
      <c r="EZ51" s="115">
        <f t="shared" si="455"/>
        <v>0.453114754098361</v>
      </c>
      <c r="FA51" s="69">
        <f t="shared" si="456"/>
        <v>200.39</v>
      </c>
      <c r="FD51" s="92">
        <f t="shared" si="55"/>
        <v>44835</v>
      </c>
      <c r="FE51" s="106">
        <f t="shared" si="56"/>
        <v>6469</v>
      </c>
      <c r="FF51" s="106"/>
      <c r="FG51" s="106"/>
      <c r="FH51" s="106"/>
      <c r="FI51" s="106"/>
      <c r="FJ51" s="92">
        <v>44896</v>
      </c>
      <c r="FK51" s="149">
        <v>6961</v>
      </c>
      <c r="FL51" s="93">
        <f t="shared" si="26"/>
        <v>61</v>
      </c>
      <c r="FM51" s="63" t="s">
        <v>65</v>
      </c>
      <c r="FN51" s="106">
        <f t="shared" si="150"/>
        <v>492</v>
      </c>
      <c r="FO51" s="93">
        <f t="shared" si="457"/>
        <v>8.0655737704918</v>
      </c>
      <c r="FP51" s="115">
        <f t="shared" si="458"/>
        <v>0.537704918032787</v>
      </c>
      <c r="FQ51" s="115">
        <f t="shared" si="459"/>
        <v>0.322622950819672</v>
      </c>
      <c r="FR51" s="69">
        <f t="shared" si="460"/>
        <v>142.68</v>
      </c>
      <c r="FU51" s="92">
        <f t="shared" si="61"/>
        <v>44896</v>
      </c>
      <c r="FV51" s="106">
        <f t="shared" si="62"/>
        <v>6961</v>
      </c>
      <c r="FW51" s="106"/>
      <c r="FX51" s="106"/>
      <c r="FY51" s="106"/>
      <c r="FZ51" s="106"/>
      <c r="GA51" s="92">
        <v>44958</v>
      </c>
      <c r="GB51" s="106">
        <v>8657.53</v>
      </c>
      <c r="GC51" s="93">
        <f t="shared" si="30"/>
        <v>62</v>
      </c>
      <c r="GD51" s="63" t="s">
        <v>65</v>
      </c>
      <c r="GE51" s="106">
        <f t="shared" si="195"/>
        <v>1696.53</v>
      </c>
      <c r="GF51" s="93">
        <f t="shared" si="461"/>
        <v>27.3633870967742</v>
      </c>
      <c r="GG51" s="115">
        <f t="shared" si="462"/>
        <v>1.82422580645161</v>
      </c>
      <c r="GH51" s="115">
        <f t="shared" si="463"/>
        <v>1.09453548387097</v>
      </c>
      <c r="GI51" s="69">
        <f t="shared" si="464"/>
        <v>491.9937</v>
      </c>
      <c r="GL51" s="92">
        <f t="shared" si="66"/>
        <v>44958</v>
      </c>
      <c r="GM51" s="106">
        <f t="shared" si="67"/>
        <v>8657.53</v>
      </c>
      <c r="GN51" s="106"/>
      <c r="GO51" s="106"/>
      <c r="GP51" s="106"/>
      <c r="GQ51" s="106"/>
      <c r="GR51" s="92">
        <v>45017</v>
      </c>
      <c r="GS51" s="106">
        <v>10461.225</v>
      </c>
      <c r="GT51" s="93">
        <f t="shared" si="262"/>
        <v>59</v>
      </c>
      <c r="GU51" s="63" t="s">
        <v>65</v>
      </c>
      <c r="GV51" s="106">
        <f t="shared" si="263"/>
        <v>1803.695</v>
      </c>
      <c r="GW51" s="93">
        <f t="shared" si="465"/>
        <v>30.5711016949152</v>
      </c>
      <c r="GX51" s="115">
        <f t="shared" si="466"/>
        <v>2.03807344632768</v>
      </c>
      <c r="GY51" s="115">
        <f t="shared" si="467"/>
        <v>1.22284406779661</v>
      </c>
      <c r="GZ51" s="69">
        <f t="shared" si="468"/>
        <v>523.07155</v>
      </c>
      <c r="HC51" s="92">
        <f t="shared" si="71"/>
        <v>45017</v>
      </c>
      <c r="HD51" s="106">
        <f t="shared" si="72"/>
        <v>10461.225</v>
      </c>
      <c r="HE51" s="92">
        <v>45078</v>
      </c>
      <c r="HF51" s="106">
        <v>11261.694</v>
      </c>
      <c r="HG51" s="93">
        <v>59</v>
      </c>
      <c r="HH51" s="63" t="s">
        <v>65</v>
      </c>
      <c r="HI51" s="106">
        <f t="shared" si="73"/>
        <v>800.468999999999</v>
      </c>
      <c r="HJ51" s="93">
        <f t="shared" si="469"/>
        <v>13.5672711864407</v>
      </c>
      <c r="HK51" s="115">
        <f t="shared" si="470"/>
        <v>0.904484745762711</v>
      </c>
      <c r="HL51" s="115">
        <f t="shared" si="471"/>
        <v>0.542690847457627</v>
      </c>
      <c r="HM51" s="69">
        <f t="shared" si="472"/>
        <v>232.13601</v>
      </c>
      <c r="HP51" s="92">
        <f t="shared" si="77"/>
        <v>45078</v>
      </c>
      <c r="HQ51" s="106">
        <f t="shared" si="78"/>
        <v>11261.694</v>
      </c>
      <c r="HR51" s="92">
        <v>45139</v>
      </c>
      <c r="HS51" s="106">
        <v>11898.143</v>
      </c>
      <c r="HT51" s="93">
        <f t="shared" si="79"/>
        <v>61</v>
      </c>
      <c r="HU51" s="63" t="s">
        <v>65</v>
      </c>
      <c r="HV51" s="106">
        <f t="shared" si="80"/>
        <v>636.449000000001</v>
      </c>
      <c r="HW51" s="93">
        <f t="shared" si="81"/>
        <v>10.4335901639344</v>
      </c>
      <c r="HX51" s="115">
        <f t="shared" si="473"/>
        <v>0.695572677595629</v>
      </c>
      <c r="HY51" s="115">
        <f t="shared" si="474"/>
        <v>0.417343606557377</v>
      </c>
      <c r="HZ51" s="69">
        <f t="shared" si="173"/>
        <v>178.2751508</v>
      </c>
      <c r="IC51" s="92">
        <f t="shared" si="85"/>
        <v>45139</v>
      </c>
      <c r="ID51" s="106">
        <f t="shared" si="86"/>
        <v>11898.143</v>
      </c>
      <c r="IE51" s="92">
        <v>45200</v>
      </c>
      <c r="IF51" s="106">
        <v>12654.206</v>
      </c>
      <c r="IG51" s="93">
        <f t="shared" si="87"/>
        <v>61</v>
      </c>
      <c r="IH51" s="63" t="s">
        <v>65</v>
      </c>
      <c r="II51" s="106">
        <f t="shared" si="480"/>
        <v>756.063</v>
      </c>
      <c r="IJ51" s="93">
        <f t="shared" si="38"/>
        <v>12.3944754098361</v>
      </c>
      <c r="IK51" s="115">
        <f t="shared" si="475"/>
        <v>0.826298360655738</v>
      </c>
      <c r="IL51" s="115">
        <f t="shared" si="476"/>
        <v>0.495779016393443</v>
      </c>
      <c r="IM51" s="69">
        <f t="shared" si="175"/>
        <v>211.7801196</v>
      </c>
      <c r="IP51" s="92">
        <f t="shared" si="176"/>
        <v>45200</v>
      </c>
      <c r="IQ51" s="164">
        <f t="shared" si="477"/>
        <v>12654.206</v>
      </c>
      <c r="IR51" s="92">
        <v>45261</v>
      </c>
      <c r="IS51" s="106">
        <v>13703.243</v>
      </c>
      <c r="IT51" s="93">
        <v>61</v>
      </c>
      <c r="IU51" s="63" t="s">
        <v>65</v>
      </c>
      <c r="IV51" s="106">
        <f t="shared" si="94"/>
        <v>1049.037</v>
      </c>
      <c r="IW51" s="93">
        <f t="shared" si="178"/>
        <v>17.1973278688525</v>
      </c>
      <c r="IX51" s="115">
        <f t="shared" si="179"/>
        <v>1.14648852459016</v>
      </c>
      <c r="IY51" s="115">
        <f t="shared" si="165"/>
        <v>0.687893114754098</v>
      </c>
      <c r="IZ51" s="69">
        <f t="shared" si="166"/>
        <v>293.8448004</v>
      </c>
      <c r="JC51" s="92">
        <f t="shared" si="187"/>
        <v>45261</v>
      </c>
      <c r="JD51" s="106">
        <f t="shared" si="188"/>
        <v>13703.243</v>
      </c>
      <c r="JE51" s="92">
        <v>45323</v>
      </c>
      <c r="JF51" s="177">
        <v>15069.712</v>
      </c>
      <c r="JG51" s="93">
        <f t="shared" si="100"/>
        <v>62</v>
      </c>
      <c r="JH51" s="63" t="s">
        <v>65</v>
      </c>
      <c r="JI51" s="106">
        <f t="shared" si="180"/>
        <v>1366.469</v>
      </c>
      <c r="JJ51" s="93">
        <f t="shared" si="181"/>
        <v>22.0398225806451</v>
      </c>
      <c r="JK51" s="115">
        <f t="shared" si="182"/>
        <v>1.46932150537634</v>
      </c>
      <c r="JL51" s="115">
        <f t="shared" si="167"/>
        <v>0.881592903225806</v>
      </c>
      <c r="JM51" s="69">
        <f t="shared" si="168"/>
        <v>382.760389345454</v>
      </c>
      <c r="JP51" s="92">
        <f t="shared" si="126"/>
        <v>45323</v>
      </c>
      <c r="JQ51" s="106">
        <f t="shared" si="127"/>
        <v>15069.712</v>
      </c>
      <c r="JR51" s="92">
        <v>45383</v>
      </c>
      <c r="JS51" s="106">
        <v>16973.865</v>
      </c>
      <c r="JT51" s="93">
        <f t="shared" si="108"/>
        <v>60</v>
      </c>
      <c r="JU51" s="63" t="s">
        <v>65</v>
      </c>
      <c r="JV51" s="106">
        <f t="shared" si="109"/>
        <v>1904.153</v>
      </c>
      <c r="JW51" s="93">
        <f t="shared" si="183"/>
        <v>31.7358833333334</v>
      </c>
      <c r="JX51" s="115">
        <f t="shared" si="184"/>
        <v>2.11572555555556</v>
      </c>
      <c r="JY51" s="115">
        <f t="shared" si="169"/>
        <v>1.26943533333333</v>
      </c>
      <c r="JZ51" s="69">
        <f t="shared" si="170"/>
        <v>533.370565781819</v>
      </c>
    </row>
    <row r="52" spans="1:286">
      <c r="A52" t="str">
        <f>'SATEC Meter Schedule Template'!C52</f>
        <v>RMT-APL-01-MDB4-APR41-01-50002690-DL2</v>
      </c>
      <c r="B52" t="str">
        <f>'SATEC Meter Schedule Template'!D52</f>
        <v>MTR-APL-01-MDB4-APR41-01</v>
      </c>
      <c r="C52" t="str">
        <f>'SATEC Meter Schedule Template'!P52</f>
        <v>MDB4</v>
      </c>
      <c r="D52" t="str">
        <f>'SATEC Meter Schedule Template'!Q52</f>
        <v>APR41</v>
      </c>
      <c r="E52" t="str">
        <f>'SATEC Meter Schedule Template'!R52</f>
        <v>01</v>
      </c>
      <c r="F52">
        <f>'SATEC Meter Schedule Template'!S52</f>
        <v>50002690</v>
      </c>
      <c r="G52" t="str">
        <f>'SATEC Meter Schedule Template'!V52</f>
        <v>DL2</v>
      </c>
      <c r="H52" s="61" t="s">
        <v>198</v>
      </c>
      <c r="I52" s="63">
        <v>50002690</v>
      </c>
      <c r="J52" s="18" t="s">
        <v>199</v>
      </c>
      <c r="K52" s="92"/>
      <c r="L52" s="93"/>
      <c r="M52" s="92"/>
      <c r="N52" s="94"/>
      <c r="O52" s="95"/>
      <c r="P52" s="95"/>
      <c r="Q52" s="95"/>
      <c r="R52" s="105">
        <v>44398</v>
      </c>
      <c r="S52" s="63">
        <v>0</v>
      </c>
      <c r="T52" s="92">
        <v>44470</v>
      </c>
      <c r="U52" s="93">
        <v>1882</v>
      </c>
      <c r="V52" s="93">
        <f t="shared" si="316"/>
        <v>72</v>
      </c>
      <c r="W52" s="63" t="s">
        <v>65</v>
      </c>
      <c r="X52" s="106">
        <f t="shared" si="317"/>
        <v>1882</v>
      </c>
      <c r="Y52" s="93">
        <f t="shared" si="318"/>
        <v>26.1388888888889</v>
      </c>
      <c r="Z52" s="115">
        <f t="shared" si="431"/>
        <v>1.74259259259259</v>
      </c>
      <c r="AA52" s="115">
        <f t="shared" si="432"/>
        <v>1.04555555555556</v>
      </c>
      <c r="AB52" s="69">
        <f t="shared" si="433"/>
        <v>545.78</v>
      </c>
      <c r="AC52" s="93"/>
      <c r="AD52" s="92">
        <f t="shared" si="394"/>
        <v>44470</v>
      </c>
      <c r="AE52" s="106">
        <f>U52</f>
        <v>1882</v>
      </c>
      <c r="AF52" s="92">
        <v>44531.0000000231</v>
      </c>
      <c r="AG52" s="93">
        <v>2473</v>
      </c>
      <c r="AH52" s="93">
        <f t="shared" si="319"/>
        <v>61.0000000231012</v>
      </c>
      <c r="AI52" s="63" t="s">
        <v>65</v>
      </c>
      <c r="AJ52" s="106">
        <f t="shared" si="320"/>
        <v>591</v>
      </c>
      <c r="AK52" s="93">
        <f t="shared" si="321"/>
        <v>9.68852458649482</v>
      </c>
      <c r="AL52" s="115">
        <f t="shared" si="434"/>
        <v>0.645901639099654</v>
      </c>
      <c r="AM52" s="115">
        <f t="shared" si="435"/>
        <v>0.387540983459793</v>
      </c>
      <c r="AN52" s="69">
        <f t="shared" si="436"/>
        <v>171.39</v>
      </c>
      <c r="AQ52" s="92"/>
      <c r="AW52" s="130" t="s">
        <v>200</v>
      </c>
      <c r="AZ52" s="130"/>
      <c r="BA52" t="s">
        <v>201</v>
      </c>
      <c r="BC52" s="92">
        <f t="shared" si="478"/>
        <v>44531.0000000231</v>
      </c>
      <c r="BD52" s="106">
        <f t="shared" si="353"/>
        <v>2473</v>
      </c>
      <c r="BE52" s="92">
        <v>44593.9534375</v>
      </c>
      <c r="BF52" s="95">
        <v>3978.425</v>
      </c>
      <c r="BG52" s="93">
        <f t="shared" si="322"/>
        <v>62.9534374768991</v>
      </c>
      <c r="BH52" s="63" t="s">
        <v>65</v>
      </c>
      <c r="BI52" s="106">
        <f t="shared" si="323"/>
        <v>1505.425</v>
      </c>
      <c r="BJ52" s="93">
        <f t="shared" si="324"/>
        <v>23.9133089523891</v>
      </c>
      <c r="BK52" s="115">
        <f t="shared" si="437"/>
        <v>1.59422059682594</v>
      </c>
      <c r="BL52" s="115">
        <f t="shared" si="438"/>
        <v>0.956532358095564</v>
      </c>
      <c r="BM52" s="69">
        <f t="shared" si="439"/>
        <v>436.57325</v>
      </c>
      <c r="BT52" s="138">
        <v>44631</v>
      </c>
      <c r="BU52" t="s">
        <v>197</v>
      </c>
      <c r="CF52" t="s">
        <v>82</v>
      </c>
      <c r="CG52" s="145" t="s">
        <v>83</v>
      </c>
      <c r="CJ52" s="92">
        <f t="shared" si="40"/>
        <v>44593.9534375</v>
      </c>
      <c r="CK52" s="106">
        <f t="shared" si="354"/>
        <v>3978.425</v>
      </c>
      <c r="CL52" s="146">
        <v>44593.9534375</v>
      </c>
      <c r="CM52" s="106"/>
      <c r="CN52" s="106"/>
      <c r="CO52" s="106"/>
      <c r="CP52" s="106"/>
      <c r="CQ52" s="106"/>
      <c r="CR52" s="106"/>
      <c r="CS52" s="106"/>
      <c r="CT52" s="92">
        <v>44652</v>
      </c>
      <c r="CU52" s="149">
        <v>5152</v>
      </c>
      <c r="CV52" s="93">
        <f t="shared" si="302"/>
        <v>58.0465624999997</v>
      </c>
      <c r="CW52" s="63" t="s">
        <v>65</v>
      </c>
      <c r="CX52" s="106">
        <f t="shared" si="479"/>
        <v>1173.575</v>
      </c>
      <c r="CY52" s="93">
        <f t="shared" si="441"/>
        <v>20.2178208227232</v>
      </c>
      <c r="CZ52" s="115">
        <f t="shared" si="442"/>
        <v>1.34785472151488</v>
      </c>
      <c r="DA52" s="115">
        <f t="shared" si="443"/>
        <v>0.808712832908929</v>
      </c>
      <c r="DB52" s="69">
        <f t="shared" si="444"/>
        <v>340.33675</v>
      </c>
      <c r="DE52" s="92">
        <f t="shared" si="43"/>
        <v>44652</v>
      </c>
      <c r="DF52" s="106">
        <f t="shared" si="44"/>
        <v>5152</v>
      </c>
      <c r="DG52" s="106"/>
      <c r="DH52" s="106"/>
      <c r="DI52" s="106"/>
      <c r="DJ52" s="106"/>
      <c r="DK52" s="92">
        <v>44713</v>
      </c>
      <c r="DL52" s="149">
        <v>5737.603</v>
      </c>
      <c r="DM52" s="93">
        <f t="shared" si="304"/>
        <v>61</v>
      </c>
      <c r="DN52" s="63" t="s">
        <v>65</v>
      </c>
      <c r="DO52" s="106">
        <f t="shared" si="314"/>
        <v>585.603</v>
      </c>
      <c r="DP52" s="93">
        <f t="shared" si="445"/>
        <v>9.60004918032787</v>
      </c>
      <c r="DQ52" s="115">
        <f t="shared" si="446"/>
        <v>0.640003278688525</v>
      </c>
      <c r="DR52" s="115">
        <f t="shared" si="447"/>
        <v>0.384001967213115</v>
      </c>
      <c r="DS52" s="69">
        <f t="shared" si="448"/>
        <v>169.82487</v>
      </c>
      <c r="DV52" s="92">
        <f t="shared" si="45"/>
        <v>44713</v>
      </c>
      <c r="DW52" s="106">
        <f t="shared" si="46"/>
        <v>5737.603</v>
      </c>
      <c r="DX52" s="106"/>
      <c r="DY52" s="106"/>
      <c r="DZ52" s="106"/>
      <c r="EA52" s="106"/>
      <c r="EB52" s="92">
        <v>44774</v>
      </c>
      <c r="EC52" s="149">
        <v>6186</v>
      </c>
      <c r="ED52" s="93">
        <f t="shared" si="306"/>
        <v>61</v>
      </c>
      <c r="EE52" s="63" t="s">
        <v>65</v>
      </c>
      <c r="EF52" s="106">
        <f t="shared" si="315"/>
        <v>448.397</v>
      </c>
      <c r="EG52" s="93">
        <f t="shared" si="449"/>
        <v>7.35077049180328</v>
      </c>
      <c r="EH52" s="115">
        <f t="shared" si="450"/>
        <v>0.490051366120219</v>
      </c>
      <c r="EI52" s="115">
        <f t="shared" si="451"/>
        <v>0.294030819672131</v>
      </c>
      <c r="EJ52" s="69">
        <f t="shared" si="452"/>
        <v>130.03513</v>
      </c>
      <c r="EM52" s="92">
        <f t="shared" si="50"/>
        <v>44774</v>
      </c>
      <c r="EN52" s="106">
        <f t="shared" si="51"/>
        <v>6186</v>
      </c>
      <c r="EO52" s="106"/>
      <c r="EP52" s="106"/>
      <c r="EQ52" s="106"/>
      <c r="ER52" s="106"/>
      <c r="ES52" s="92">
        <v>44835</v>
      </c>
      <c r="ET52" s="149">
        <v>6656</v>
      </c>
      <c r="EU52" s="93">
        <f t="shared" si="20"/>
        <v>61</v>
      </c>
      <c r="EV52" s="63" t="s">
        <v>65</v>
      </c>
      <c r="EW52" s="106">
        <f t="shared" si="146"/>
        <v>470</v>
      </c>
      <c r="EX52" s="93">
        <f t="shared" si="453"/>
        <v>7.70491803278689</v>
      </c>
      <c r="EY52" s="115">
        <f t="shared" si="454"/>
        <v>0.513661202185792</v>
      </c>
      <c r="EZ52" s="115">
        <f t="shared" si="455"/>
        <v>0.308196721311475</v>
      </c>
      <c r="FA52" s="69">
        <f t="shared" si="456"/>
        <v>136.3</v>
      </c>
      <c r="FD52" s="92">
        <f t="shared" si="55"/>
        <v>44835</v>
      </c>
      <c r="FE52" s="106">
        <f t="shared" si="56"/>
        <v>6656</v>
      </c>
      <c r="FF52" s="106"/>
      <c r="FG52" s="106"/>
      <c r="FH52" s="106"/>
      <c r="FI52" s="106"/>
      <c r="FJ52" s="92">
        <v>44896</v>
      </c>
      <c r="FK52" s="149">
        <v>6953</v>
      </c>
      <c r="FL52" s="93">
        <f t="shared" si="26"/>
        <v>61</v>
      </c>
      <c r="FM52" s="63" t="s">
        <v>65</v>
      </c>
      <c r="FN52" s="106">
        <f t="shared" si="150"/>
        <v>297</v>
      </c>
      <c r="FO52" s="93">
        <f t="shared" si="457"/>
        <v>4.86885245901639</v>
      </c>
      <c r="FP52" s="115">
        <f t="shared" si="458"/>
        <v>0.324590163934426</v>
      </c>
      <c r="FQ52" s="115">
        <f t="shared" si="459"/>
        <v>0.194754098360656</v>
      </c>
      <c r="FR52" s="69">
        <f t="shared" si="460"/>
        <v>86.13</v>
      </c>
      <c r="FU52" s="92">
        <f t="shared" si="61"/>
        <v>44896</v>
      </c>
      <c r="FV52" s="106">
        <f t="shared" si="62"/>
        <v>6953</v>
      </c>
      <c r="FW52" s="106"/>
      <c r="FX52" s="106"/>
      <c r="FY52" s="106"/>
      <c r="FZ52" s="106"/>
      <c r="GA52" s="92">
        <v>44958</v>
      </c>
      <c r="GB52" s="106">
        <v>7643.302</v>
      </c>
      <c r="GC52" s="93">
        <f t="shared" si="30"/>
        <v>62</v>
      </c>
      <c r="GD52" s="63" t="s">
        <v>65</v>
      </c>
      <c r="GE52" s="106">
        <f t="shared" si="195"/>
        <v>690.302</v>
      </c>
      <c r="GF52" s="93">
        <f t="shared" si="461"/>
        <v>11.1339032258064</v>
      </c>
      <c r="GG52" s="115">
        <f t="shared" si="462"/>
        <v>0.742260215053763</v>
      </c>
      <c r="GH52" s="115">
        <f t="shared" si="463"/>
        <v>0.445356129032258</v>
      </c>
      <c r="GI52" s="69">
        <f t="shared" si="464"/>
        <v>200.18758</v>
      </c>
      <c r="GL52" s="92">
        <f t="shared" si="66"/>
        <v>44958</v>
      </c>
      <c r="GM52" s="106">
        <f t="shared" si="67"/>
        <v>7643.302</v>
      </c>
      <c r="GN52" s="106"/>
      <c r="GO52" s="106"/>
      <c r="GP52" s="106"/>
      <c r="GQ52" s="106"/>
      <c r="GR52" s="92">
        <v>45017</v>
      </c>
      <c r="GS52" s="106">
        <v>8445.361</v>
      </c>
      <c r="GT52" s="93">
        <f t="shared" si="262"/>
        <v>59</v>
      </c>
      <c r="GU52" s="63" t="s">
        <v>65</v>
      </c>
      <c r="GV52" s="106">
        <f t="shared" si="263"/>
        <v>802.059000000001</v>
      </c>
      <c r="GW52" s="93">
        <f t="shared" si="465"/>
        <v>13.5942203389831</v>
      </c>
      <c r="GX52" s="115">
        <f t="shared" si="466"/>
        <v>0.906281355932205</v>
      </c>
      <c r="GY52" s="115">
        <f t="shared" si="467"/>
        <v>0.543768813559323</v>
      </c>
      <c r="GZ52" s="69">
        <f t="shared" si="468"/>
        <v>232.59711</v>
      </c>
      <c r="HC52" s="92">
        <f t="shared" si="71"/>
        <v>45017</v>
      </c>
      <c r="HD52" s="106">
        <f t="shared" si="72"/>
        <v>8445.361</v>
      </c>
      <c r="HE52" s="92">
        <v>45078</v>
      </c>
      <c r="HF52" s="106">
        <v>9117.087</v>
      </c>
      <c r="HG52" s="93">
        <v>59</v>
      </c>
      <c r="HH52" s="63" t="s">
        <v>65</v>
      </c>
      <c r="HI52" s="106">
        <f t="shared" si="73"/>
        <v>671.725999999999</v>
      </c>
      <c r="HJ52" s="93">
        <f t="shared" si="469"/>
        <v>11.3851864406779</v>
      </c>
      <c r="HK52" s="115">
        <f t="shared" si="470"/>
        <v>0.75901242937853</v>
      </c>
      <c r="HL52" s="115">
        <f t="shared" si="471"/>
        <v>0.455407457627118</v>
      </c>
      <c r="HM52" s="69">
        <f t="shared" si="472"/>
        <v>194.80054</v>
      </c>
      <c r="HP52" s="92">
        <f t="shared" si="77"/>
        <v>45078</v>
      </c>
      <c r="HQ52" s="106">
        <f t="shared" si="78"/>
        <v>9117.087</v>
      </c>
      <c r="HR52" s="92">
        <v>45139</v>
      </c>
      <c r="HS52" s="106">
        <v>9976.358</v>
      </c>
      <c r="HT52" s="93">
        <f t="shared" si="79"/>
        <v>61</v>
      </c>
      <c r="HU52" s="63" t="s">
        <v>65</v>
      </c>
      <c r="HV52" s="106">
        <f t="shared" si="80"/>
        <v>859.271000000001</v>
      </c>
      <c r="HW52" s="93">
        <f t="shared" si="81"/>
        <v>14.0864098360656</v>
      </c>
      <c r="HX52" s="115">
        <f t="shared" si="473"/>
        <v>0.939093989071039</v>
      </c>
      <c r="HY52" s="115">
        <f t="shared" si="474"/>
        <v>0.563456393442623</v>
      </c>
      <c r="HZ52" s="69">
        <f t="shared" si="173"/>
        <v>240.689618654546</v>
      </c>
      <c r="IC52" s="92">
        <f t="shared" si="85"/>
        <v>45139</v>
      </c>
      <c r="ID52" s="106">
        <f t="shared" si="86"/>
        <v>9976.358</v>
      </c>
      <c r="IE52" s="92">
        <v>45200</v>
      </c>
      <c r="IF52" s="106">
        <v>10893.714</v>
      </c>
      <c r="IG52" s="93">
        <f t="shared" si="87"/>
        <v>61</v>
      </c>
      <c r="IH52" s="63" t="s">
        <v>65</v>
      </c>
      <c r="II52" s="106">
        <f t="shared" si="480"/>
        <v>917.356</v>
      </c>
      <c r="IJ52" s="93">
        <f t="shared" si="38"/>
        <v>15.0386229508197</v>
      </c>
      <c r="IK52" s="115">
        <f t="shared" si="475"/>
        <v>1.00257486338798</v>
      </c>
      <c r="IL52" s="115">
        <f t="shared" si="476"/>
        <v>0.601544918032787</v>
      </c>
      <c r="IM52" s="69">
        <f t="shared" si="175"/>
        <v>256.9597552</v>
      </c>
      <c r="IP52" s="92">
        <f t="shared" si="176"/>
        <v>45200</v>
      </c>
      <c r="IQ52" s="164">
        <f t="shared" si="477"/>
        <v>10893.714</v>
      </c>
      <c r="IR52" s="92">
        <v>45261</v>
      </c>
      <c r="IS52" s="106">
        <v>11565.091</v>
      </c>
      <c r="IT52" s="93">
        <v>61</v>
      </c>
      <c r="IU52" s="63" t="s">
        <v>65</v>
      </c>
      <c r="IV52" s="106">
        <f t="shared" si="94"/>
        <v>671.377</v>
      </c>
      <c r="IW52" s="93">
        <f t="shared" si="178"/>
        <v>11.0061803278689</v>
      </c>
      <c r="IX52" s="115">
        <f t="shared" si="179"/>
        <v>0.733745355191257</v>
      </c>
      <c r="IY52" s="115">
        <f t="shared" si="165"/>
        <v>0.440247213114754</v>
      </c>
      <c r="IZ52" s="69">
        <f t="shared" si="166"/>
        <v>188.058801127273</v>
      </c>
      <c r="JC52" s="92">
        <f t="shared" si="187"/>
        <v>45261</v>
      </c>
      <c r="JD52" s="106">
        <f t="shared" si="188"/>
        <v>11565.091</v>
      </c>
      <c r="JE52" s="92">
        <v>45323</v>
      </c>
      <c r="JF52" s="177">
        <v>12555.096</v>
      </c>
      <c r="JG52" s="93">
        <f t="shared" si="100"/>
        <v>62</v>
      </c>
      <c r="JH52" s="63" t="s">
        <v>65</v>
      </c>
      <c r="JI52" s="106">
        <f t="shared" si="180"/>
        <v>990.004999999999</v>
      </c>
      <c r="JJ52" s="93">
        <f t="shared" si="181"/>
        <v>15.9678225806451</v>
      </c>
      <c r="JK52" s="115">
        <f t="shared" si="182"/>
        <v>1.06452150537634</v>
      </c>
      <c r="JL52" s="115">
        <f t="shared" si="167"/>
        <v>0.638712903225806</v>
      </c>
      <c r="JM52" s="69">
        <f t="shared" si="168"/>
        <v>277.309400545454</v>
      </c>
      <c r="JP52" s="92">
        <f t="shared" si="126"/>
        <v>45323</v>
      </c>
      <c r="JQ52" s="106">
        <f t="shared" si="127"/>
        <v>12555.096</v>
      </c>
      <c r="JR52" s="92">
        <v>45383</v>
      </c>
      <c r="JS52" s="106">
        <v>13478.022</v>
      </c>
      <c r="JT52" s="93">
        <f t="shared" si="108"/>
        <v>60</v>
      </c>
      <c r="JU52" s="63" t="s">
        <v>65</v>
      </c>
      <c r="JV52" s="106">
        <f t="shared" si="109"/>
        <v>922.926000000001</v>
      </c>
      <c r="JW52" s="93">
        <f t="shared" si="183"/>
        <v>15.3821</v>
      </c>
      <c r="JX52" s="115">
        <f t="shared" si="184"/>
        <v>1.02547333333333</v>
      </c>
      <c r="JY52" s="115">
        <f t="shared" si="169"/>
        <v>0.615284000000001</v>
      </c>
      <c r="JZ52" s="69">
        <f t="shared" si="170"/>
        <v>258.519962836364</v>
      </c>
    </row>
    <row r="53" spans="1:286">
      <c r="A53" t="str">
        <f>'SATEC Meter Schedule Template'!C53</f>
        <v>RMT-APL-01-MDB4-APR42-01-50002690-DL3</v>
      </c>
      <c r="B53" t="str">
        <f>'SATEC Meter Schedule Template'!D53</f>
        <v>MTR-APL-01-MDB4-APR42-01</v>
      </c>
      <c r="C53" t="str">
        <f>'SATEC Meter Schedule Template'!P53</f>
        <v>MDB4</v>
      </c>
      <c r="D53" t="str">
        <f>'SATEC Meter Schedule Template'!Q53</f>
        <v>APR42</v>
      </c>
      <c r="E53" t="str">
        <f>'SATEC Meter Schedule Template'!R53</f>
        <v>01</v>
      </c>
      <c r="F53">
        <f>'SATEC Meter Schedule Template'!S53</f>
        <v>50002690</v>
      </c>
      <c r="G53" t="str">
        <f>'SATEC Meter Schedule Template'!V53</f>
        <v>DL3</v>
      </c>
      <c r="H53" s="61" t="s">
        <v>202</v>
      </c>
      <c r="I53" s="63">
        <v>50002690</v>
      </c>
      <c r="J53" s="18" t="s">
        <v>203</v>
      </c>
      <c r="K53" s="92"/>
      <c r="L53" s="93"/>
      <c r="M53" s="92"/>
      <c r="N53" s="94"/>
      <c r="O53" s="95"/>
      <c r="P53" s="95"/>
      <c r="Q53" s="95"/>
      <c r="R53" s="105">
        <v>44398</v>
      </c>
      <c r="S53" s="63">
        <v>0</v>
      </c>
      <c r="T53" s="92">
        <v>44470</v>
      </c>
      <c r="U53" s="93">
        <v>715</v>
      </c>
      <c r="V53" s="93">
        <f t="shared" si="316"/>
        <v>72</v>
      </c>
      <c r="W53" s="63" t="s">
        <v>65</v>
      </c>
      <c r="X53" s="106">
        <f t="shared" si="317"/>
        <v>715</v>
      </c>
      <c r="Y53" s="93">
        <f t="shared" si="318"/>
        <v>9.93055555555556</v>
      </c>
      <c r="Z53" s="115">
        <f t="shared" si="431"/>
        <v>0.662037037037037</v>
      </c>
      <c r="AA53" s="115">
        <f t="shared" si="432"/>
        <v>0.397222222222222</v>
      </c>
      <c r="AB53" s="69">
        <f t="shared" si="433"/>
        <v>207.35</v>
      </c>
      <c r="AC53" s="93"/>
      <c r="AD53" s="92">
        <f t="shared" si="394"/>
        <v>44470</v>
      </c>
      <c r="AE53" s="106">
        <f>U53</f>
        <v>715</v>
      </c>
      <c r="AF53" s="92">
        <v>44531.0000000231</v>
      </c>
      <c r="AG53" s="93">
        <v>3556</v>
      </c>
      <c r="AH53" s="93">
        <f t="shared" si="319"/>
        <v>61.0000000231012</v>
      </c>
      <c r="AI53" s="63" t="s">
        <v>65</v>
      </c>
      <c r="AJ53" s="106">
        <f t="shared" si="320"/>
        <v>2841</v>
      </c>
      <c r="AK53" s="93">
        <f t="shared" si="321"/>
        <v>46.5737704741654</v>
      </c>
      <c r="AL53" s="115">
        <f t="shared" si="434"/>
        <v>3.10491803161103</v>
      </c>
      <c r="AM53" s="115">
        <f t="shared" si="435"/>
        <v>1.86295081896662</v>
      </c>
      <c r="AN53" s="69">
        <f t="shared" si="436"/>
        <v>823.89</v>
      </c>
      <c r="AQ53" s="92">
        <v>44470</v>
      </c>
      <c r="AR53" s="92">
        <v>44531</v>
      </c>
      <c r="AS53" s="124"/>
      <c r="AT53" s="124"/>
      <c r="AU53" s="124" t="s">
        <v>204</v>
      </c>
      <c r="AV53" s="124"/>
      <c r="AW53" s="131">
        <v>44590</v>
      </c>
      <c r="AX53" s="132">
        <v>44593.9538194444</v>
      </c>
      <c r="AY53" s="132" t="s">
        <v>205</v>
      </c>
      <c r="AZ53" s="132">
        <v>44593.9538194444</v>
      </c>
      <c r="BA53" s="132">
        <v>44609.8616550926</v>
      </c>
      <c r="BC53" s="92">
        <f t="shared" si="478"/>
        <v>44531.0000000231</v>
      </c>
      <c r="BD53" s="106">
        <f t="shared" si="353"/>
        <v>3556</v>
      </c>
      <c r="BE53" s="92">
        <v>44593.9534375</v>
      </c>
      <c r="BF53" s="95">
        <v>6579.673</v>
      </c>
      <c r="BG53" s="93">
        <f t="shared" si="322"/>
        <v>62.9534374768991</v>
      </c>
      <c r="BH53" s="63" t="s">
        <v>65</v>
      </c>
      <c r="BI53" s="106">
        <f t="shared" si="323"/>
        <v>3023.673</v>
      </c>
      <c r="BJ53" s="93">
        <f t="shared" si="324"/>
        <v>48.0303081322532</v>
      </c>
      <c r="BK53" s="115">
        <f t="shared" si="437"/>
        <v>3.20202054215021</v>
      </c>
      <c r="BL53" s="115">
        <f t="shared" si="438"/>
        <v>1.92121232529013</v>
      </c>
      <c r="BM53" s="69">
        <f t="shared" si="439"/>
        <v>876.86517</v>
      </c>
      <c r="BQ53" s="138">
        <v>44609</v>
      </c>
      <c r="BT53" s="138">
        <v>44631</v>
      </c>
      <c r="BU53" t="s">
        <v>197</v>
      </c>
      <c r="CF53" t="s">
        <v>82</v>
      </c>
      <c r="CG53" s="145" t="s">
        <v>83</v>
      </c>
      <c r="CJ53" s="92">
        <f t="shared" si="40"/>
        <v>44593.9534375</v>
      </c>
      <c r="CK53" s="106">
        <f t="shared" si="354"/>
        <v>6579.673</v>
      </c>
      <c r="CL53" s="146">
        <v>44593.9534375</v>
      </c>
      <c r="CM53" s="106"/>
      <c r="CN53" s="106"/>
      <c r="CO53" s="106"/>
      <c r="CP53" s="106"/>
      <c r="CQ53" s="106"/>
      <c r="CR53" s="106"/>
      <c r="CS53" s="106"/>
      <c r="CT53" s="92">
        <v>44652</v>
      </c>
      <c r="CU53" s="149">
        <v>8188</v>
      </c>
      <c r="CV53" s="93">
        <f t="shared" si="302"/>
        <v>58.0465624999997</v>
      </c>
      <c r="CW53" s="63" t="s">
        <v>65</v>
      </c>
      <c r="CX53" s="106">
        <f t="shared" si="479"/>
        <v>1608.327</v>
      </c>
      <c r="CY53" s="93">
        <f t="shared" si="441"/>
        <v>27.7075322074414</v>
      </c>
      <c r="CZ53" s="115">
        <f t="shared" si="442"/>
        <v>1.84716881382942</v>
      </c>
      <c r="DA53" s="115">
        <f t="shared" si="443"/>
        <v>1.10830128829765</v>
      </c>
      <c r="DB53" s="69">
        <f t="shared" si="444"/>
        <v>466.41483</v>
      </c>
      <c r="DE53" s="92">
        <f t="shared" si="43"/>
        <v>44652</v>
      </c>
      <c r="DF53" s="106">
        <f t="shared" si="44"/>
        <v>8188</v>
      </c>
      <c r="DG53" s="106"/>
      <c r="DH53" s="106"/>
      <c r="DI53" s="106"/>
      <c r="DJ53" s="106"/>
      <c r="DK53" s="92">
        <v>44713</v>
      </c>
      <c r="DL53" s="149">
        <v>8990.913</v>
      </c>
      <c r="DM53" s="93">
        <f t="shared" si="304"/>
        <v>61</v>
      </c>
      <c r="DN53" s="63" t="s">
        <v>65</v>
      </c>
      <c r="DO53" s="106">
        <f t="shared" si="314"/>
        <v>802.913</v>
      </c>
      <c r="DP53" s="93">
        <f t="shared" si="445"/>
        <v>13.1625081967213</v>
      </c>
      <c r="DQ53" s="115">
        <f t="shared" si="446"/>
        <v>0.877500546448088</v>
      </c>
      <c r="DR53" s="115">
        <f t="shared" si="447"/>
        <v>0.526500327868853</v>
      </c>
      <c r="DS53" s="69">
        <f t="shared" si="448"/>
        <v>232.84477</v>
      </c>
      <c r="DV53" s="92">
        <f t="shared" si="45"/>
        <v>44713</v>
      </c>
      <c r="DW53" s="106">
        <f t="shared" si="46"/>
        <v>8990.913</v>
      </c>
      <c r="DX53" s="106"/>
      <c r="DY53" s="106"/>
      <c r="DZ53" s="106"/>
      <c r="EA53" s="106"/>
      <c r="EB53" s="92">
        <v>44774</v>
      </c>
      <c r="EC53" s="149">
        <v>9727</v>
      </c>
      <c r="ED53" s="93">
        <f t="shared" si="306"/>
        <v>61</v>
      </c>
      <c r="EE53" s="63" t="s">
        <v>65</v>
      </c>
      <c r="EF53" s="106">
        <f t="shared" si="315"/>
        <v>736.087</v>
      </c>
      <c r="EG53" s="93">
        <f t="shared" si="449"/>
        <v>12.067</v>
      </c>
      <c r="EH53" s="115">
        <f t="shared" si="450"/>
        <v>0.804466666666666</v>
      </c>
      <c r="EI53" s="115">
        <f t="shared" si="451"/>
        <v>0.48268</v>
      </c>
      <c r="EJ53" s="69">
        <f t="shared" si="452"/>
        <v>213.46523</v>
      </c>
      <c r="EM53" s="92">
        <f t="shared" si="50"/>
        <v>44774</v>
      </c>
      <c r="EN53" s="106">
        <f t="shared" si="51"/>
        <v>9727</v>
      </c>
      <c r="EO53" s="106"/>
      <c r="EP53" s="106"/>
      <c r="EQ53" s="106"/>
      <c r="ER53" s="106"/>
      <c r="ES53" s="92">
        <v>44835</v>
      </c>
      <c r="ET53" s="149">
        <v>11010</v>
      </c>
      <c r="EU53" s="93">
        <f t="shared" si="20"/>
        <v>61</v>
      </c>
      <c r="EV53" s="63" t="s">
        <v>65</v>
      </c>
      <c r="EW53" s="106">
        <f t="shared" si="146"/>
        <v>1283</v>
      </c>
      <c r="EX53" s="93">
        <f t="shared" si="453"/>
        <v>21.0327868852459</v>
      </c>
      <c r="EY53" s="115">
        <f t="shared" si="454"/>
        <v>1.40218579234973</v>
      </c>
      <c r="EZ53" s="115">
        <f t="shared" si="455"/>
        <v>0.841311475409836</v>
      </c>
      <c r="FA53" s="69">
        <f t="shared" si="456"/>
        <v>372.07</v>
      </c>
      <c r="FD53" s="92">
        <f t="shared" si="55"/>
        <v>44835</v>
      </c>
      <c r="FE53" s="106">
        <f t="shared" si="56"/>
        <v>11010</v>
      </c>
      <c r="FF53" s="106"/>
      <c r="FG53" s="106"/>
      <c r="FH53" s="106"/>
      <c r="FI53" s="106"/>
      <c r="FJ53" s="92">
        <v>44896</v>
      </c>
      <c r="FK53" s="149">
        <v>11624</v>
      </c>
      <c r="FL53" s="93">
        <f t="shared" si="26"/>
        <v>61</v>
      </c>
      <c r="FM53" s="63" t="s">
        <v>65</v>
      </c>
      <c r="FN53" s="106">
        <f t="shared" si="150"/>
        <v>614</v>
      </c>
      <c r="FO53" s="93">
        <f t="shared" si="457"/>
        <v>10.0655737704918</v>
      </c>
      <c r="FP53" s="115">
        <f t="shared" si="458"/>
        <v>0.67103825136612</v>
      </c>
      <c r="FQ53" s="115">
        <f t="shared" si="459"/>
        <v>0.402622950819672</v>
      </c>
      <c r="FR53" s="69">
        <f t="shared" si="460"/>
        <v>178.06</v>
      </c>
      <c r="FU53" s="92">
        <f t="shared" si="61"/>
        <v>44896</v>
      </c>
      <c r="FV53" s="106">
        <f t="shared" si="62"/>
        <v>11624</v>
      </c>
      <c r="FW53" s="106"/>
      <c r="FX53" s="106"/>
      <c r="FY53" s="106"/>
      <c r="FZ53" s="106"/>
      <c r="GA53" s="92">
        <v>44958</v>
      </c>
      <c r="GB53" s="106">
        <v>12802.226</v>
      </c>
      <c r="GC53" s="93">
        <f t="shared" si="30"/>
        <v>62</v>
      </c>
      <c r="GD53" s="63" t="s">
        <v>65</v>
      </c>
      <c r="GE53" s="106">
        <f t="shared" si="195"/>
        <v>1178.226</v>
      </c>
      <c r="GF53" s="93">
        <f t="shared" si="461"/>
        <v>19.0036451612903</v>
      </c>
      <c r="GG53" s="115">
        <f t="shared" si="462"/>
        <v>1.26690967741936</v>
      </c>
      <c r="GH53" s="115">
        <f t="shared" si="463"/>
        <v>0.760145806451613</v>
      </c>
      <c r="GI53" s="69">
        <f t="shared" si="464"/>
        <v>341.68554</v>
      </c>
      <c r="GL53" s="92">
        <f t="shared" si="66"/>
        <v>44958</v>
      </c>
      <c r="GM53" s="106">
        <f t="shared" si="67"/>
        <v>12802.226</v>
      </c>
      <c r="GN53" s="106"/>
      <c r="GO53" s="106"/>
      <c r="GP53" s="106"/>
      <c r="GQ53" s="106"/>
      <c r="GR53" s="92">
        <v>45017</v>
      </c>
      <c r="GS53" s="106">
        <v>13849.373</v>
      </c>
      <c r="GT53" s="93">
        <f t="shared" si="262"/>
        <v>59</v>
      </c>
      <c r="GU53" s="63" t="s">
        <v>65</v>
      </c>
      <c r="GV53" s="106">
        <f t="shared" si="263"/>
        <v>1047.147</v>
      </c>
      <c r="GW53" s="93">
        <f t="shared" si="465"/>
        <v>17.7482542372881</v>
      </c>
      <c r="GX53" s="115">
        <f t="shared" si="466"/>
        <v>1.18321694915254</v>
      </c>
      <c r="GY53" s="115">
        <f t="shared" si="467"/>
        <v>0.709930169491525</v>
      </c>
      <c r="GZ53" s="69">
        <f t="shared" si="468"/>
        <v>303.67263</v>
      </c>
      <c r="HC53" s="92">
        <f t="shared" si="71"/>
        <v>45017</v>
      </c>
      <c r="HD53" s="106">
        <f t="shared" si="72"/>
        <v>13849.373</v>
      </c>
      <c r="HE53" s="92">
        <v>45078</v>
      </c>
      <c r="HF53" s="106">
        <v>14526.609</v>
      </c>
      <c r="HG53" s="93">
        <v>59</v>
      </c>
      <c r="HH53" s="63" t="s">
        <v>65</v>
      </c>
      <c r="HI53" s="106">
        <f t="shared" si="73"/>
        <v>677.236000000001</v>
      </c>
      <c r="HJ53" s="93">
        <f t="shared" si="469"/>
        <v>11.4785762711865</v>
      </c>
      <c r="HK53" s="115">
        <f t="shared" si="470"/>
        <v>0.765238418079097</v>
      </c>
      <c r="HL53" s="115">
        <f t="shared" si="471"/>
        <v>0.459143050847458</v>
      </c>
      <c r="HM53" s="69">
        <f t="shared" si="472"/>
        <v>196.39844</v>
      </c>
      <c r="HP53" s="92">
        <f t="shared" si="77"/>
        <v>45078</v>
      </c>
      <c r="HQ53" s="106">
        <f t="shared" si="78"/>
        <v>14526.609</v>
      </c>
      <c r="HR53" s="92">
        <v>45139</v>
      </c>
      <c r="HS53" s="106">
        <v>15791.068</v>
      </c>
      <c r="HT53" s="93">
        <f t="shared" si="79"/>
        <v>61</v>
      </c>
      <c r="HU53" s="63" t="s">
        <v>65</v>
      </c>
      <c r="HV53" s="106">
        <f t="shared" si="80"/>
        <v>1264.459</v>
      </c>
      <c r="HW53" s="93">
        <f t="shared" si="81"/>
        <v>20.7288360655738</v>
      </c>
      <c r="HX53" s="115">
        <f t="shared" si="473"/>
        <v>1.38192240437158</v>
      </c>
      <c r="HY53" s="115">
        <f t="shared" si="474"/>
        <v>0.82915344262295</v>
      </c>
      <c r="HZ53" s="69">
        <f t="shared" si="173"/>
        <v>354.186460981818</v>
      </c>
      <c r="IC53" s="92">
        <f t="shared" si="85"/>
        <v>45139</v>
      </c>
      <c r="ID53" s="106">
        <f t="shared" si="86"/>
        <v>15791.068</v>
      </c>
      <c r="IE53" s="92">
        <v>45200</v>
      </c>
      <c r="IF53" s="106">
        <v>16647.952</v>
      </c>
      <c r="IG53" s="93">
        <f t="shared" si="87"/>
        <v>61</v>
      </c>
      <c r="IH53" s="63" t="s">
        <v>65</v>
      </c>
      <c r="II53" s="106">
        <f t="shared" si="480"/>
        <v>856.884000000002</v>
      </c>
      <c r="IJ53" s="93">
        <f t="shared" si="38"/>
        <v>14.0472786885246</v>
      </c>
      <c r="IK53" s="115">
        <f t="shared" si="475"/>
        <v>0.936485245901641</v>
      </c>
      <c r="IL53" s="115">
        <f t="shared" si="476"/>
        <v>0.561891147540985</v>
      </c>
      <c r="IM53" s="69">
        <f t="shared" si="175"/>
        <v>240.020998254546</v>
      </c>
      <c r="IP53" s="92">
        <f t="shared" si="176"/>
        <v>45200</v>
      </c>
      <c r="IQ53" s="164">
        <f t="shared" si="477"/>
        <v>16647.952</v>
      </c>
      <c r="IR53" s="92">
        <v>45261</v>
      </c>
      <c r="IS53" s="106">
        <v>17930.129</v>
      </c>
      <c r="IT53" s="93">
        <v>61</v>
      </c>
      <c r="IU53" s="63" t="s">
        <v>65</v>
      </c>
      <c r="IV53" s="106">
        <f t="shared" si="94"/>
        <v>1282.177</v>
      </c>
      <c r="IW53" s="93">
        <f t="shared" si="178"/>
        <v>21.0192950819672</v>
      </c>
      <c r="IX53" s="115">
        <f t="shared" si="179"/>
        <v>1.40128633879781</v>
      </c>
      <c r="IY53" s="115">
        <f t="shared" si="165"/>
        <v>0.840771803278688</v>
      </c>
      <c r="IZ53" s="69">
        <f t="shared" si="166"/>
        <v>359.149433854545</v>
      </c>
      <c r="JC53" s="92">
        <f t="shared" si="187"/>
        <v>45261</v>
      </c>
      <c r="JD53" s="106">
        <f t="shared" si="188"/>
        <v>17930.129</v>
      </c>
      <c r="JE53" s="92">
        <v>45323</v>
      </c>
      <c r="JF53" s="177">
        <v>19440.807</v>
      </c>
      <c r="JG53" s="93">
        <f t="shared" si="100"/>
        <v>62</v>
      </c>
      <c r="JH53" s="63" t="s">
        <v>65</v>
      </c>
      <c r="JI53" s="106">
        <f t="shared" si="180"/>
        <v>1510.678</v>
      </c>
      <c r="JJ53" s="93">
        <f t="shared" si="181"/>
        <v>24.3657741935484</v>
      </c>
      <c r="JK53" s="115">
        <f t="shared" si="182"/>
        <v>1.62438494623656</v>
      </c>
      <c r="JL53" s="115">
        <f t="shared" si="167"/>
        <v>0.974630967741935</v>
      </c>
      <c r="JM53" s="69">
        <f t="shared" si="168"/>
        <v>423.154641236364</v>
      </c>
      <c r="JP53" s="92">
        <f t="shared" si="126"/>
        <v>45323</v>
      </c>
      <c r="JQ53" s="106">
        <f t="shared" si="127"/>
        <v>19440.807</v>
      </c>
      <c r="JR53" s="92">
        <v>45383</v>
      </c>
      <c r="JS53" s="106">
        <v>21009.38</v>
      </c>
      <c r="JT53" s="93">
        <f t="shared" si="108"/>
        <v>60</v>
      </c>
      <c r="JU53" s="63" t="s">
        <v>65</v>
      </c>
      <c r="JV53" s="106">
        <f t="shared" si="109"/>
        <v>1568.573</v>
      </c>
      <c r="JW53" s="93">
        <f t="shared" si="183"/>
        <v>26.1428833333333</v>
      </c>
      <c r="JX53" s="115">
        <f t="shared" si="184"/>
        <v>1.74285888888889</v>
      </c>
      <c r="JY53" s="115">
        <f t="shared" si="169"/>
        <v>1.04571533333333</v>
      </c>
      <c r="JZ53" s="69">
        <f t="shared" si="170"/>
        <v>439.371557054546</v>
      </c>
    </row>
    <row r="54" spans="1:286">
      <c r="A54" t="str">
        <f>'SATEC Meter Schedule Template'!C54</f>
        <v>RMT-APL-01-MDB4-APR43-01-50002684-DL1</v>
      </c>
      <c r="B54" t="str">
        <f>'SATEC Meter Schedule Template'!D54</f>
        <v>MTR-APL-01-MDB4-APR43-01</v>
      </c>
      <c r="C54" t="str">
        <f>'SATEC Meter Schedule Template'!P54</f>
        <v>MDB4</v>
      </c>
      <c r="D54" t="str">
        <f>'SATEC Meter Schedule Template'!Q54</f>
        <v>APR43</v>
      </c>
      <c r="E54" t="str">
        <f>'SATEC Meter Schedule Template'!R54</f>
        <v>01</v>
      </c>
      <c r="F54">
        <f>'SATEC Meter Schedule Template'!S54</f>
        <v>50002684</v>
      </c>
      <c r="G54" t="str">
        <f>'SATEC Meter Schedule Template'!V54</f>
        <v>DL1</v>
      </c>
      <c r="H54" s="61" t="s">
        <v>206</v>
      </c>
      <c r="I54" s="63">
        <v>50002684</v>
      </c>
      <c r="J54" s="18" t="s">
        <v>207</v>
      </c>
      <c r="K54" s="92">
        <v>44410.6041670602</v>
      </c>
      <c r="L54" s="93">
        <v>0</v>
      </c>
      <c r="M54" s="92">
        <v>44496.0208333333</v>
      </c>
      <c r="N54" s="94">
        <f>3824/3</f>
        <v>1274.66666666667</v>
      </c>
      <c r="O54" s="95">
        <f t="shared" ref="O54:P58" si="481">M54-K54</f>
        <v>85.4166662731004</v>
      </c>
      <c r="P54" s="95">
        <f t="shared" si="481"/>
        <v>1274.66666666667</v>
      </c>
      <c r="Q54" s="95">
        <f>P54/O54</f>
        <v>14.9229268980272</v>
      </c>
      <c r="R54" s="92">
        <f t="shared" ref="R54:S58" si="482">K54</f>
        <v>44410.6041670602</v>
      </c>
      <c r="S54" s="106">
        <f t="shared" si="482"/>
        <v>0</v>
      </c>
      <c r="T54" s="92">
        <v>44470</v>
      </c>
      <c r="U54" s="108">
        <f>V54*Q54</f>
        <v>886.35967300809</v>
      </c>
      <c r="V54" s="93">
        <f t="shared" si="316"/>
        <v>59.395832939801</v>
      </c>
      <c r="W54" s="63" t="s">
        <v>90</v>
      </c>
      <c r="X54" s="106">
        <f t="shared" si="317"/>
        <v>886.35967300809</v>
      </c>
      <c r="Y54" s="93">
        <f t="shared" si="318"/>
        <v>14.9229268980272</v>
      </c>
      <c r="Z54" s="115">
        <f t="shared" si="431"/>
        <v>0.994861793201816</v>
      </c>
      <c r="AA54" s="115">
        <f t="shared" si="432"/>
        <v>0.59691707592109</v>
      </c>
      <c r="AB54" s="69">
        <f t="shared" si="433"/>
        <v>257.044305172346</v>
      </c>
      <c r="AC54" s="93"/>
      <c r="AD54" s="92">
        <f t="shared" si="394"/>
        <v>44470</v>
      </c>
      <c r="AE54" s="106">
        <f>X54</f>
        <v>886.35967300809</v>
      </c>
      <c r="AF54" s="92">
        <v>44531.0000000231</v>
      </c>
      <c r="AG54" s="119">
        <f>AS54</f>
        <v>2046.4387167046</v>
      </c>
      <c r="AH54" s="93">
        <f t="shared" si="319"/>
        <v>61.0000000231012</v>
      </c>
      <c r="AI54" s="121" t="s">
        <v>208</v>
      </c>
      <c r="AJ54" s="106">
        <f t="shared" si="320"/>
        <v>1160.07904369651</v>
      </c>
      <c r="AK54" s="93">
        <f t="shared" si="321"/>
        <v>19.0176892337242</v>
      </c>
      <c r="AL54" s="115">
        <f t="shared" si="434"/>
        <v>1.26784594891495</v>
      </c>
      <c r="AM54" s="115">
        <f t="shared" si="435"/>
        <v>0.760707569348968</v>
      </c>
      <c r="AN54" s="69">
        <f t="shared" si="436"/>
        <v>336.422922671987</v>
      </c>
      <c r="AO54" s="49"/>
      <c r="AQ54" s="92"/>
      <c r="AR54">
        <v>5108</v>
      </c>
      <c r="AS54" s="84">
        <f>AR54*$BB54</f>
        <v>2046.4387167046</v>
      </c>
      <c r="AT54" s="84"/>
      <c r="AU54" s="84"/>
      <c r="AV54" s="84"/>
      <c r="AW54" s="130">
        <v>8749</v>
      </c>
      <c r="AX54">
        <v>8938</v>
      </c>
      <c r="AY54" s="84">
        <f>AX54*$BB54</f>
        <v>3580.86712018514</v>
      </c>
      <c r="AZ54" s="130">
        <v>105</v>
      </c>
      <c r="BA54">
        <v>292.049</v>
      </c>
      <c r="BB54" s="115">
        <f>BA54/$BA$51</f>
        <v>0.400634047906147</v>
      </c>
      <c r="BC54" s="92">
        <f t="shared" si="478"/>
        <v>44531.0000000231</v>
      </c>
      <c r="BD54" s="133">
        <f t="shared" si="353"/>
        <v>2046.4387167046</v>
      </c>
      <c r="BE54" s="92">
        <v>44593.9538194444</v>
      </c>
      <c r="BF54" s="136">
        <f>BD54+AZ54+((AX54-AR54)*(SUM(AZ54/SUM(($AZ$54:$AZ$56)))))</f>
        <v>4301.97347606289</v>
      </c>
      <c r="BG54" s="93">
        <f t="shared" si="322"/>
        <v>62.9538194213019</v>
      </c>
      <c r="BH54" s="137" t="s">
        <v>209</v>
      </c>
      <c r="BI54" s="106">
        <f t="shared" si="323"/>
        <v>2255.53475935829</v>
      </c>
      <c r="BJ54" s="93">
        <f t="shared" si="324"/>
        <v>35.8284021540252</v>
      </c>
      <c r="BK54" s="115">
        <f t="shared" si="437"/>
        <v>2.38856014360168</v>
      </c>
      <c r="BL54" s="115">
        <f t="shared" si="438"/>
        <v>1.43313608616101</v>
      </c>
      <c r="BM54" s="69">
        <f t="shared" si="439"/>
        <v>654.105080213904</v>
      </c>
      <c r="BN54" s="139">
        <f>BI54/SUM($BI$54:$BI$56)</f>
        <v>0.561497326203209</v>
      </c>
      <c r="BO54" s="140">
        <f>SUM(BN54:BN56)</f>
        <v>1</v>
      </c>
      <c r="BT54" s="138">
        <v>44631</v>
      </c>
      <c r="BU54" t="s">
        <v>197</v>
      </c>
      <c r="CF54" t="s">
        <v>82</v>
      </c>
      <c r="CG54" s="145" t="s">
        <v>83</v>
      </c>
      <c r="CJ54" s="92">
        <f t="shared" si="40"/>
        <v>44593.9538194444</v>
      </c>
      <c r="CK54" s="106">
        <f t="shared" si="354"/>
        <v>4301.97347606289</v>
      </c>
      <c r="CL54" s="146">
        <v>44593.9538194444</v>
      </c>
      <c r="CM54" s="147">
        <v>44596</v>
      </c>
      <c r="CN54" s="106"/>
      <c r="CO54" s="106">
        <v>0</v>
      </c>
      <c r="CP54" s="106"/>
      <c r="CQ54" s="106"/>
      <c r="CR54" s="106"/>
      <c r="CS54" s="106"/>
      <c r="CT54" s="92">
        <v>44652</v>
      </c>
      <c r="CU54" s="85">
        <v>906</v>
      </c>
      <c r="CV54" s="93">
        <f t="shared" si="302"/>
        <v>58.0461805555969</v>
      </c>
      <c r="CW54" s="63" t="s">
        <v>65</v>
      </c>
      <c r="CX54" s="106">
        <f>CU54-CO54</f>
        <v>906</v>
      </c>
      <c r="CY54" s="93">
        <f t="shared" si="441"/>
        <v>15.6082620997299</v>
      </c>
      <c r="CZ54" s="115">
        <f t="shared" si="442"/>
        <v>1.04055080664866</v>
      </c>
      <c r="DA54" s="115">
        <f t="shared" si="443"/>
        <v>0.624330483989194</v>
      </c>
      <c r="DB54" s="69">
        <f t="shared" si="444"/>
        <v>262.74</v>
      </c>
      <c r="DE54" s="92">
        <f t="shared" si="43"/>
        <v>44652</v>
      </c>
      <c r="DF54" s="106">
        <f t="shared" si="44"/>
        <v>906</v>
      </c>
      <c r="DG54" s="106"/>
      <c r="DH54" s="106"/>
      <c r="DI54" s="106"/>
      <c r="DJ54" s="106"/>
      <c r="DK54" s="92">
        <v>44713</v>
      </c>
      <c r="DL54" s="85">
        <v>1751.17</v>
      </c>
      <c r="DM54" s="93">
        <f t="shared" si="304"/>
        <v>61</v>
      </c>
      <c r="DN54" s="63" t="s">
        <v>65</v>
      </c>
      <c r="DO54" s="106">
        <f t="shared" si="314"/>
        <v>845.17</v>
      </c>
      <c r="DP54" s="93">
        <f t="shared" si="445"/>
        <v>13.8552459016393</v>
      </c>
      <c r="DQ54" s="115">
        <f t="shared" si="446"/>
        <v>0.92368306010929</v>
      </c>
      <c r="DR54" s="115">
        <f t="shared" si="447"/>
        <v>0.554209836065574</v>
      </c>
      <c r="DS54" s="69">
        <f t="shared" si="448"/>
        <v>245.0993</v>
      </c>
      <c r="DV54" s="92">
        <f t="shared" si="45"/>
        <v>44713</v>
      </c>
      <c r="DW54" s="106">
        <f t="shared" si="46"/>
        <v>1751.17</v>
      </c>
      <c r="DX54" s="92">
        <v>44733.4618055556</v>
      </c>
      <c r="DY54" s="106">
        <v>1976.103</v>
      </c>
      <c r="DZ54" s="106">
        <f>DX54-CL54</f>
        <v>139.507986111195</v>
      </c>
      <c r="EA54" s="106">
        <f>DY54/DZ54</f>
        <v>14.1648019950983</v>
      </c>
      <c r="EB54" s="92">
        <v>44774</v>
      </c>
      <c r="EC54" s="149">
        <v>2772</v>
      </c>
      <c r="ED54" s="93">
        <f t="shared" si="306"/>
        <v>61</v>
      </c>
      <c r="EE54" s="63" t="s">
        <v>65</v>
      </c>
      <c r="EF54" s="106">
        <f t="shared" si="315"/>
        <v>1020.83</v>
      </c>
      <c r="EG54" s="93">
        <f t="shared" si="449"/>
        <v>16.7349180327869</v>
      </c>
      <c r="EH54" s="115">
        <f t="shared" si="450"/>
        <v>1.11566120218579</v>
      </c>
      <c r="EI54" s="115">
        <f t="shared" si="451"/>
        <v>0.669396721311475</v>
      </c>
      <c r="EJ54" s="69">
        <f t="shared" si="452"/>
        <v>296.0407</v>
      </c>
      <c r="EM54" s="92">
        <f t="shared" si="50"/>
        <v>44774</v>
      </c>
      <c r="EN54" s="106">
        <f t="shared" si="51"/>
        <v>2772</v>
      </c>
      <c r="EO54" s="92">
        <v>44733.4618055556</v>
      </c>
      <c r="EP54" s="106">
        <v>1976.103</v>
      </c>
      <c r="EQ54" s="106">
        <v>139.507986111108</v>
      </c>
      <c r="ER54" s="106">
        <v>14.1648019951071</v>
      </c>
      <c r="ES54" s="92">
        <v>44835</v>
      </c>
      <c r="ET54" s="149">
        <v>3747</v>
      </c>
      <c r="EU54" s="93">
        <f t="shared" si="20"/>
        <v>61</v>
      </c>
      <c r="EV54" s="63" t="s">
        <v>65</v>
      </c>
      <c r="EW54" s="106">
        <f t="shared" si="146"/>
        <v>975</v>
      </c>
      <c r="EX54" s="93">
        <f t="shared" si="453"/>
        <v>15.983606557377</v>
      </c>
      <c r="EY54" s="115">
        <f t="shared" si="454"/>
        <v>1.0655737704918</v>
      </c>
      <c r="EZ54" s="115">
        <f t="shared" si="455"/>
        <v>0.639344262295082</v>
      </c>
      <c r="FA54" s="69">
        <f t="shared" si="456"/>
        <v>282.75</v>
      </c>
      <c r="FD54" s="92">
        <f t="shared" si="55"/>
        <v>44835</v>
      </c>
      <c r="FE54" s="106">
        <f t="shared" si="56"/>
        <v>3747</v>
      </c>
      <c r="FF54" s="92"/>
      <c r="FG54" s="106"/>
      <c r="FH54" s="106"/>
      <c r="FI54" s="106"/>
      <c r="FJ54" s="92">
        <v>44896</v>
      </c>
      <c r="FK54" s="149">
        <v>4729</v>
      </c>
      <c r="FL54" s="93">
        <f t="shared" si="26"/>
        <v>61</v>
      </c>
      <c r="FM54" s="63" t="s">
        <v>65</v>
      </c>
      <c r="FN54" s="106">
        <f t="shared" si="150"/>
        <v>982</v>
      </c>
      <c r="FO54" s="93">
        <f t="shared" si="457"/>
        <v>16.0983606557377</v>
      </c>
      <c r="FP54" s="115">
        <f t="shared" si="458"/>
        <v>1.07322404371585</v>
      </c>
      <c r="FQ54" s="115">
        <f t="shared" si="459"/>
        <v>0.643934426229508</v>
      </c>
      <c r="FR54" s="69">
        <f t="shared" si="460"/>
        <v>284.78</v>
      </c>
      <c r="FU54" s="92">
        <f t="shared" si="61"/>
        <v>44896</v>
      </c>
      <c r="FV54" s="106">
        <f t="shared" si="62"/>
        <v>4729</v>
      </c>
      <c r="FW54" s="92"/>
      <c r="FX54" s="106"/>
      <c r="FY54" s="106"/>
      <c r="FZ54" s="106"/>
      <c r="GA54" s="92">
        <v>44958</v>
      </c>
      <c r="GB54" s="106">
        <v>6200.637</v>
      </c>
      <c r="GC54" s="93">
        <f t="shared" si="30"/>
        <v>62</v>
      </c>
      <c r="GD54" s="63" t="s">
        <v>65</v>
      </c>
      <c r="GE54" s="106">
        <f t="shared" si="195"/>
        <v>1471.637</v>
      </c>
      <c r="GF54" s="93">
        <f t="shared" si="461"/>
        <v>23.7360806451613</v>
      </c>
      <c r="GG54" s="115">
        <f t="shared" si="462"/>
        <v>1.58240537634409</v>
      </c>
      <c r="GH54" s="115">
        <f t="shared" si="463"/>
        <v>0.949443225806451</v>
      </c>
      <c r="GI54" s="69">
        <f t="shared" si="464"/>
        <v>426.77473</v>
      </c>
      <c r="GL54" s="92">
        <f t="shared" si="66"/>
        <v>44958</v>
      </c>
      <c r="GM54" s="106">
        <f t="shared" si="67"/>
        <v>6200.637</v>
      </c>
      <c r="GN54" s="92"/>
      <c r="GO54" s="106"/>
      <c r="GP54" s="106"/>
      <c r="GQ54" s="106"/>
      <c r="GR54" s="92">
        <v>45017</v>
      </c>
      <c r="GS54" s="106">
        <v>8021.499</v>
      </c>
      <c r="GT54" s="93">
        <f t="shared" si="262"/>
        <v>59</v>
      </c>
      <c r="GU54" s="63" t="s">
        <v>65</v>
      </c>
      <c r="GV54" s="106">
        <f t="shared" si="263"/>
        <v>1820.862</v>
      </c>
      <c r="GW54" s="93">
        <f t="shared" si="465"/>
        <v>30.8620677966102</v>
      </c>
      <c r="GX54" s="115">
        <f t="shared" si="466"/>
        <v>2.05747118644068</v>
      </c>
      <c r="GY54" s="115">
        <f t="shared" si="467"/>
        <v>1.23448271186441</v>
      </c>
      <c r="GZ54" s="69">
        <f t="shared" si="468"/>
        <v>528.04998</v>
      </c>
      <c r="HC54" s="92">
        <f t="shared" si="71"/>
        <v>45017</v>
      </c>
      <c r="HD54" s="106">
        <f t="shared" si="72"/>
        <v>8021.499</v>
      </c>
      <c r="HE54" s="92">
        <v>45078</v>
      </c>
      <c r="HF54" s="106">
        <v>8656.529</v>
      </c>
      <c r="HG54" s="93">
        <v>59</v>
      </c>
      <c r="HH54" s="63" t="s">
        <v>65</v>
      </c>
      <c r="HI54" s="106">
        <f t="shared" si="73"/>
        <v>635.030000000001</v>
      </c>
      <c r="HJ54" s="93">
        <f t="shared" si="469"/>
        <v>10.7632203389831</v>
      </c>
      <c r="HK54" s="115">
        <f t="shared" si="470"/>
        <v>0.717548022598871</v>
      </c>
      <c r="HL54" s="115">
        <f t="shared" si="471"/>
        <v>0.430528813559322</v>
      </c>
      <c r="HM54" s="69">
        <f t="shared" si="472"/>
        <v>184.1587</v>
      </c>
      <c r="HP54" s="92">
        <f t="shared" si="77"/>
        <v>45078</v>
      </c>
      <c r="HQ54" s="106">
        <f t="shared" si="78"/>
        <v>8656.529</v>
      </c>
      <c r="HR54" s="92">
        <v>45139</v>
      </c>
      <c r="HS54" s="106">
        <v>9935.89</v>
      </c>
      <c r="HT54" s="93">
        <f t="shared" si="79"/>
        <v>61</v>
      </c>
      <c r="HU54" s="63" t="s">
        <v>65</v>
      </c>
      <c r="HV54" s="106">
        <f t="shared" si="80"/>
        <v>1279.361</v>
      </c>
      <c r="HW54" s="93">
        <f t="shared" si="81"/>
        <v>20.973131147541</v>
      </c>
      <c r="HX54" s="115">
        <f t="shared" si="473"/>
        <v>1.3982087431694</v>
      </c>
      <c r="HY54" s="115">
        <f t="shared" si="474"/>
        <v>0.838925245901639</v>
      </c>
      <c r="HZ54" s="69">
        <f t="shared" si="173"/>
        <v>358.360646654545</v>
      </c>
      <c r="IC54" s="92">
        <f t="shared" si="85"/>
        <v>45139</v>
      </c>
      <c r="ID54" s="106">
        <f t="shared" si="86"/>
        <v>9935.89</v>
      </c>
      <c r="IE54" s="92">
        <v>45200</v>
      </c>
      <c r="IF54" s="106">
        <v>10615.846</v>
      </c>
      <c r="IG54" s="93">
        <f t="shared" si="87"/>
        <v>61</v>
      </c>
      <c r="IH54" s="63" t="s">
        <v>65</v>
      </c>
      <c r="II54" s="106">
        <f t="shared" si="480"/>
        <v>679.956</v>
      </c>
      <c r="IJ54" s="93">
        <f t="shared" si="38"/>
        <v>11.1468196721311</v>
      </c>
      <c r="IK54" s="115">
        <f t="shared" si="475"/>
        <v>0.74312131147541</v>
      </c>
      <c r="IL54" s="115">
        <f t="shared" si="476"/>
        <v>0.445872786885246</v>
      </c>
      <c r="IM54" s="69">
        <f t="shared" si="175"/>
        <v>190.461857018182</v>
      </c>
      <c r="IP54" s="92">
        <f t="shared" si="176"/>
        <v>45200</v>
      </c>
      <c r="IQ54" s="164">
        <f t="shared" si="477"/>
        <v>10615.846</v>
      </c>
      <c r="IR54" s="92">
        <v>45261</v>
      </c>
      <c r="IS54" s="106">
        <v>11699.772</v>
      </c>
      <c r="IT54" s="93">
        <v>61</v>
      </c>
      <c r="IU54" s="63" t="s">
        <v>65</v>
      </c>
      <c r="IV54" s="106">
        <f t="shared" si="94"/>
        <v>1083.926</v>
      </c>
      <c r="IW54" s="93">
        <f t="shared" si="178"/>
        <v>17.7692786885246</v>
      </c>
      <c r="IX54" s="115">
        <f t="shared" si="179"/>
        <v>1.18461857923497</v>
      </c>
      <c r="IY54" s="115">
        <f t="shared" si="165"/>
        <v>0.710771147540984</v>
      </c>
      <c r="IZ54" s="69">
        <f t="shared" si="166"/>
        <v>303.617526472728</v>
      </c>
      <c r="JC54" s="92">
        <f t="shared" si="187"/>
        <v>45261</v>
      </c>
      <c r="JD54" s="106">
        <f t="shared" si="188"/>
        <v>11699.772</v>
      </c>
      <c r="JE54" s="92">
        <v>45323</v>
      </c>
      <c r="JF54" s="177">
        <v>13184.86</v>
      </c>
      <c r="JG54" s="93">
        <f t="shared" si="100"/>
        <v>62</v>
      </c>
      <c r="JH54" s="63" t="s">
        <v>65</v>
      </c>
      <c r="JI54" s="106">
        <f t="shared" si="180"/>
        <v>1485.088</v>
      </c>
      <c r="JJ54" s="93">
        <f t="shared" si="181"/>
        <v>23.9530322580645</v>
      </c>
      <c r="JK54" s="115">
        <f t="shared" si="182"/>
        <v>1.5968688172043</v>
      </c>
      <c r="JL54" s="115">
        <f t="shared" si="167"/>
        <v>0.95812129032258</v>
      </c>
      <c r="JM54" s="69">
        <f t="shared" si="168"/>
        <v>415.9866496</v>
      </c>
      <c r="JP54" s="92">
        <f t="shared" si="126"/>
        <v>45323</v>
      </c>
      <c r="JQ54" s="106">
        <f t="shared" si="127"/>
        <v>13184.86</v>
      </c>
      <c r="JR54" s="92">
        <v>45383</v>
      </c>
      <c r="JS54" s="106">
        <v>15017.916</v>
      </c>
      <c r="JT54" s="93">
        <f t="shared" si="108"/>
        <v>60</v>
      </c>
      <c r="JU54" s="63" t="s">
        <v>65</v>
      </c>
      <c r="JV54" s="106">
        <f t="shared" si="109"/>
        <v>1833.056</v>
      </c>
      <c r="JW54" s="93">
        <f t="shared" si="183"/>
        <v>30.5509333333333</v>
      </c>
      <c r="JX54" s="115">
        <f t="shared" si="184"/>
        <v>2.03672888888889</v>
      </c>
      <c r="JY54" s="115">
        <f t="shared" si="169"/>
        <v>1.22203733333333</v>
      </c>
      <c r="JZ54" s="69">
        <f t="shared" si="170"/>
        <v>513.455649745454</v>
      </c>
    </row>
    <row r="55" spans="1:286">
      <c r="A55" t="str">
        <f>'SATEC Meter Schedule Template'!C55</f>
        <v>RMT-APL-01-MDB4-APR44-01-50002684-DL2</v>
      </c>
      <c r="B55" t="str">
        <f>'SATEC Meter Schedule Template'!D55</f>
        <v>MTR-APL-01-MDB4-APR44-01</v>
      </c>
      <c r="C55" t="str">
        <f>'SATEC Meter Schedule Template'!P55</f>
        <v>MDB4</v>
      </c>
      <c r="D55" t="str">
        <f>'SATEC Meter Schedule Template'!Q55</f>
        <v>APR44</v>
      </c>
      <c r="E55" t="str">
        <f>'SATEC Meter Schedule Template'!R55</f>
        <v>01</v>
      </c>
      <c r="F55">
        <f>'SATEC Meter Schedule Template'!S55</f>
        <v>50002684</v>
      </c>
      <c r="G55" t="str">
        <f>'SATEC Meter Schedule Template'!V55</f>
        <v>DL2</v>
      </c>
      <c r="H55" s="61" t="s">
        <v>210</v>
      </c>
      <c r="I55" s="63">
        <v>50002684</v>
      </c>
      <c r="J55" s="18" t="s">
        <v>211</v>
      </c>
      <c r="K55" s="92">
        <v>44410.6041670602</v>
      </c>
      <c r="L55" s="93">
        <v>0</v>
      </c>
      <c r="M55" s="92">
        <v>44496.0208333333</v>
      </c>
      <c r="N55" s="94">
        <f>3824/3</f>
        <v>1274.66666666667</v>
      </c>
      <c r="O55" s="95">
        <f t="shared" si="481"/>
        <v>85.4166662731004</v>
      </c>
      <c r="P55" s="95">
        <f t="shared" si="481"/>
        <v>1274.66666666667</v>
      </c>
      <c r="Q55" s="95">
        <f>P55/O55</f>
        <v>14.9229268980272</v>
      </c>
      <c r="R55" s="92">
        <f t="shared" si="482"/>
        <v>44410.6041670602</v>
      </c>
      <c r="S55" s="106">
        <f t="shared" si="482"/>
        <v>0</v>
      </c>
      <c r="T55" s="92">
        <v>44470</v>
      </c>
      <c r="U55" s="108">
        <f>V55*Q55</f>
        <v>886.35967300809</v>
      </c>
      <c r="V55" s="93">
        <f t="shared" si="316"/>
        <v>59.395832939801</v>
      </c>
      <c r="W55" s="63" t="s">
        <v>90</v>
      </c>
      <c r="X55" s="106">
        <f t="shared" si="317"/>
        <v>886.35967300809</v>
      </c>
      <c r="Y55" s="93">
        <f t="shared" si="318"/>
        <v>14.9229268980272</v>
      </c>
      <c r="Z55" s="115">
        <f t="shared" si="431"/>
        <v>0.994861793201816</v>
      </c>
      <c r="AA55" s="115">
        <f t="shared" si="432"/>
        <v>0.59691707592109</v>
      </c>
      <c r="AB55" s="69">
        <f t="shared" si="433"/>
        <v>257.044305172346</v>
      </c>
      <c r="AC55" s="93"/>
      <c r="AD55" s="92">
        <f t="shared" si="394"/>
        <v>44470</v>
      </c>
      <c r="AE55" s="106">
        <f>X55</f>
        <v>886.35967300809</v>
      </c>
      <c r="AF55" s="92">
        <v>44531.0000000231</v>
      </c>
      <c r="AG55" s="119">
        <f>AS55</f>
        <v>1867.30727179694</v>
      </c>
      <c r="AH55" s="93">
        <f t="shared" si="319"/>
        <v>61.0000000231012</v>
      </c>
      <c r="AI55" s="121" t="s">
        <v>208</v>
      </c>
      <c r="AJ55" s="106">
        <f t="shared" si="320"/>
        <v>980.947598788851</v>
      </c>
      <c r="AK55" s="93">
        <f t="shared" si="321"/>
        <v>16.0811081707764</v>
      </c>
      <c r="AL55" s="115">
        <f t="shared" si="434"/>
        <v>1.07207387805176</v>
      </c>
      <c r="AM55" s="115">
        <f t="shared" si="435"/>
        <v>0.643244326831055</v>
      </c>
      <c r="AN55" s="69">
        <f t="shared" si="436"/>
        <v>284.474803648767</v>
      </c>
      <c r="AO55" s="49"/>
      <c r="AQ55" s="92"/>
      <c r="AR55">
        <v>5108</v>
      </c>
      <c r="AS55" s="84">
        <f>AR55*$BB55</f>
        <v>1867.30727179694</v>
      </c>
      <c r="AT55" s="84"/>
      <c r="AU55" s="84"/>
      <c r="AV55" s="84"/>
      <c r="AW55" s="130">
        <v>8749</v>
      </c>
      <c r="AX55">
        <v>8938</v>
      </c>
      <c r="AY55" s="84">
        <f>AX55*$BB55</f>
        <v>3267.42216039958</v>
      </c>
      <c r="AZ55" s="130">
        <v>34</v>
      </c>
      <c r="BA55">
        <v>266.485</v>
      </c>
      <c r="BB55" s="115">
        <f>BA55/$BA$51</f>
        <v>0.365565245065963</v>
      </c>
      <c r="BC55" s="92">
        <f t="shared" si="478"/>
        <v>44531.0000000231</v>
      </c>
      <c r="BD55" s="133">
        <f t="shared" si="353"/>
        <v>1867.30727179694</v>
      </c>
      <c r="BE55" s="92">
        <v>44593.9538194444</v>
      </c>
      <c r="BF55" s="136">
        <f>BD55+AZ55+((AX55-AR55)*(SUM(AZ55/SUM(($AZ$54:$AZ$56)))))</f>
        <v>2597.67090816058</v>
      </c>
      <c r="BG55" s="93">
        <f t="shared" si="322"/>
        <v>62.9538194213019</v>
      </c>
      <c r="BH55" s="137" t="s">
        <v>209</v>
      </c>
      <c r="BI55" s="106">
        <f t="shared" si="323"/>
        <v>730.363636363636</v>
      </c>
      <c r="BJ55" s="93">
        <f t="shared" si="324"/>
        <v>11.601577840351</v>
      </c>
      <c r="BK55" s="115">
        <f t="shared" si="437"/>
        <v>0.773438522690069</v>
      </c>
      <c r="BL55" s="115">
        <f t="shared" si="438"/>
        <v>0.464063113614041</v>
      </c>
      <c r="BM55" s="69">
        <f t="shared" si="439"/>
        <v>211.805454545454</v>
      </c>
      <c r="BN55" s="139">
        <f>BI55/SUM($BI$54:$BI$56)</f>
        <v>0.181818181818182</v>
      </c>
      <c r="BT55" s="138">
        <v>44631</v>
      </c>
      <c r="BU55" t="s">
        <v>197</v>
      </c>
      <c r="CF55" t="s">
        <v>82</v>
      </c>
      <c r="CG55" s="145" t="s">
        <v>83</v>
      </c>
      <c r="CJ55" s="92">
        <f t="shared" si="40"/>
        <v>44593.9538194444</v>
      </c>
      <c r="CK55" s="106">
        <v>0</v>
      </c>
      <c r="CL55" s="146">
        <v>44593.9538194444</v>
      </c>
      <c r="CM55" s="147">
        <v>44596</v>
      </c>
      <c r="CN55" s="106"/>
      <c r="CO55" s="106">
        <v>0</v>
      </c>
      <c r="CP55" s="106"/>
      <c r="CQ55" s="106"/>
      <c r="CR55" s="106"/>
      <c r="CS55" s="106"/>
      <c r="CT55" s="92">
        <v>44652</v>
      </c>
      <c r="CU55" s="152">
        <f>CV55*EA55</f>
        <v>861.176678896414</v>
      </c>
      <c r="CV55" s="93">
        <f t="shared" si="302"/>
        <v>58.0461805555969</v>
      </c>
      <c r="CW55" s="137" t="s">
        <v>212</v>
      </c>
      <c r="CX55" s="106">
        <f>CU55-CO55</f>
        <v>861.176678896414</v>
      </c>
      <c r="CY55" s="93">
        <f t="shared" si="441"/>
        <v>14.8360610578257</v>
      </c>
      <c r="CZ55" s="115">
        <f t="shared" si="442"/>
        <v>0.989070737188383</v>
      </c>
      <c r="DA55" s="115">
        <f t="shared" si="443"/>
        <v>0.59344244231303</v>
      </c>
      <c r="DB55" s="69">
        <f t="shared" si="444"/>
        <v>249.74123687996</v>
      </c>
      <c r="DE55" s="92">
        <f t="shared" si="43"/>
        <v>44652</v>
      </c>
      <c r="DF55" s="106">
        <f t="shared" si="44"/>
        <v>861.176678896414</v>
      </c>
      <c r="DG55" s="106"/>
      <c r="DH55" s="106"/>
      <c r="DI55" s="106"/>
      <c r="DJ55" s="106"/>
      <c r="DK55" s="92">
        <v>44713</v>
      </c>
      <c r="DL55" s="152">
        <f>DF55+(DM55*EA55)</f>
        <v>1766.17640342378</v>
      </c>
      <c r="DM55" s="93">
        <f t="shared" si="304"/>
        <v>61</v>
      </c>
      <c r="DN55" s="137" t="s">
        <v>209</v>
      </c>
      <c r="DO55" s="106">
        <f t="shared" si="314"/>
        <v>904.99972452737</v>
      </c>
      <c r="DP55" s="93">
        <f t="shared" si="445"/>
        <v>14.8360610578257</v>
      </c>
      <c r="DQ55" s="115">
        <f t="shared" si="446"/>
        <v>0.989070737188383</v>
      </c>
      <c r="DR55" s="115">
        <f t="shared" si="447"/>
        <v>0.59344244231303</v>
      </c>
      <c r="DS55" s="69">
        <f t="shared" si="448"/>
        <v>262.449920112937</v>
      </c>
      <c r="DV55" s="92">
        <f t="shared" si="45"/>
        <v>44713</v>
      </c>
      <c r="DW55" s="106">
        <f t="shared" si="46"/>
        <v>1766.17640342378</v>
      </c>
      <c r="DX55" s="92">
        <v>44733.4618055556</v>
      </c>
      <c r="DY55" s="106">
        <v>2069.749</v>
      </c>
      <c r="DZ55" s="106">
        <f t="shared" ref="DZ55:DZ56" si="483">DX55-CL55</f>
        <v>139.507986111195</v>
      </c>
      <c r="EA55" s="106">
        <f t="shared" ref="EA55:EA56" si="484">DY55/DZ55</f>
        <v>14.8360610578257</v>
      </c>
      <c r="EB55" s="92">
        <v>44774</v>
      </c>
      <c r="EC55" s="149">
        <v>2742</v>
      </c>
      <c r="ED55" s="93">
        <f t="shared" si="306"/>
        <v>61</v>
      </c>
      <c r="EE55" s="63" t="s">
        <v>65</v>
      </c>
      <c r="EF55" s="106">
        <f t="shared" si="315"/>
        <v>975.823596576216</v>
      </c>
      <c r="EG55" s="93">
        <f t="shared" si="449"/>
        <v>15.9971081405937</v>
      </c>
      <c r="EH55" s="115">
        <f t="shared" si="450"/>
        <v>1.06647387603958</v>
      </c>
      <c r="EI55" s="115">
        <f t="shared" si="451"/>
        <v>0.639884325623748</v>
      </c>
      <c r="EJ55" s="69">
        <f t="shared" si="452"/>
        <v>282.988843007103</v>
      </c>
      <c r="EM55" s="92">
        <f t="shared" si="50"/>
        <v>44774</v>
      </c>
      <c r="EN55" s="106">
        <f t="shared" si="51"/>
        <v>2742</v>
      </c>
      <c r="EO55" s="92">
        <v>44733.4618055556</v>
      </c>
      <c r="EP55" s="106">
        <v>2069.749</v>
      </c>
      <c r="EQ55" s="106">
        <v>139.507986111108</v>
      </c>
      <c r="ER55" s="106">
        <v>14.836061057835</v>
      </c>
      <c r="ES55" s="92">
        <v>44835</v>
      </c>
      <c r="ET55" s="149">
        <v>3745</v>
      </c>
      <c r="EU55" s="93">
        <f t="shared" si="20"/>
        <v>61</v>
      </c>
      <c r="EV55" s="63" t="s">
        <v>65</v>
      </c>
      <c r="EW55" s="106">
        <f t="shared" si="146"/>
        <v>1003</v>
      </c>
      <c r="EX55" s="93">
        <f t="shared" si="453"/>
        <v>16.4426229508197</v>
      </c>
      <c r="EY55" s="115">
        <f t="shared" si="454"/>
        <v>1.09617486338798</v>
      </c>
      <c r="EZ55" s="115">
        <f t="shared" si="455"/>
        <v>0.657704918032787</v>
      </c>
      <c r="FA55" s="69">
        <f t="shared" si="456"/>
        <v>290.87</v>
      </c>
      <c r="FD55" s="92">
        <f t="shared" si="55"/>
        <v>44835</v>
      </c>
      <c r="FE55" s="106">
        <f t="shared" si="56"/>
        <v>3745</v>
      </c>
      <c r="FF55" s="92"/>
      <c r="FG55" s="106"/>
      <c r="FH55" s="106"/>
      <c r="FI55" s="106"/>
      <c r="FJ55" s="92">
        <v>44896</v>
      </c>
      <c r="FK55" s="149">
        <v>4660</v>
      </c>
      <c r="FL55" s="93">
        <f t="shared" si="26"/>
        <v>61</v>
      </c>
      <c r="FM55" s="63" t="s">
        <v>65</v>
      </c>
      <c r="FN55" s="106">
        <f t="shared" si="150"/>
        <v>915</v>
      </c>
      <c r="FO55" s="93">
        <f t="shared" si="457"/>
        <v>15</v>
      </c>
      <c r="FP55" s="115">
        <f t="shared" si="458"/>
        <v>1</v>
      </c>
      <c r="FQ55" s="115">
        <f t="shared" si="459"/>
        <v>0.6</v>
      </c>
      <c r="FR55" s="69">
        <f t="shared" si="460"/>
        <v>265.35</v>
      </c>
      <c r="FU55" s="92">
        <f t="shared" si="61"/>
        <v>44896</v>
      </c>
      <c r="FV55" s="106">
        <f t="shared" si="62"/>
        <v>4660</v>
      </c>
      <c r="FW55" s="92"/>
      <c r="FX55" s="106"/>
      <c r="FY55" s="106"/>
      <c r="FZ55" s="106"/>
      <c r="GA55" s="92">
        <v>44958</v>
      </c>
      <c r="GB55" s="106">
        <v>5640.059</v>
      </c>
      <c r="GC55" s="93">
        <f t="shared" si="30"/>
        <v>62</v>
      </c>
      <c r="GD55" s="63" t="s">
        <v>65</v>
      </c>
      <c r="GE55" s="106">
        <f t="shared" si="195"/>
        <v>980.059</v>
      </c>
      <c r="GF55" s="93">
        <f t="shared" si="461"/>
        <v>15.8074032258065</v>
      </c>
      <c r="GG55" s="115">
        <f t="shared" si="462"/>
        <v>1.05382688172043</v>
      </c>
      <c r="GH55" s="115">
        <f t="shared" si="463"/>
        <v>0.632296129032258</v>
      </c>
      <c r="GI55" s="69">
        <f t="shared" si="464"/>
        <v>284.21711</v>
      </c>
      <c r="GL55" s="92">
        <f t="shared" si="66"/>
        <v>44958</v>
      </c>
      <c r="GM55" s="106">
        <f t="shared" si="67"/>
        <v>5640.059</v>
      </c>
      <c r="GN55" s="92"/>
      <c r="GO55" s="106"/>
      <c r="GP55" s="106"/>
      <c r="GQ55" s="106"/>
      <c r="GR55" s="92">
        <v>45017</v>
      </c>
      <c r="GS55" s="106">
        <v>6451.084</v>
      </c>
      <c r="GT55" s="93">
        <f t="shared" si="262"/>
        <v>59</v>
      </c>
      <c r="GU55" s="63" t="s">
        <v>65</v>
      </c>
      <c r="GV55" s="106">
        <f t="shared" si="263"/>
        <v>811.025</v>
      </c>
      <c r="GW55" s="93">
        <f t="shared" si="465"/>
        <v>13.746186440678</v>
      </c>
      <c r="GX55" s="115">
        <f t="shared" si="466"/>
        <v>0.916412429378531</v>
      </c>
      <c r="GY55" s="115">
        <f t="shared" si="467"/>
        <v>0.549847457627118</v>
      </c>
      <c r="GZ55" s="69">
        <f t="shared" si="468"/>
        <v>235.19725</v>
      </c>
      <c r="HC55" s="92">
        <f t="shared" si="71"/>
        <v>45017</v>
      </c>
      <c r="HD55" s="106">
        <f t="shared" si="72"/>
        <v>6451.084</v>
      </c>
      <c r="HE55" s="92">
        <v>45078</v>
      </c>
      <c r="HF55" s="106">
        <v>7094.396</v>
      </c>
      <c r="HG55" s="93">
        <v>59</v>
      </c>
      <c r="HH55" s="63" t="s">
        <v>65</v>
      </c>
      <c r="HI55" s="106">
        <f t="shared" si="73"/>
        <v>643.312</v>
      </c>
      <c r="HJ55" s="93">
        <f t="shared" si="469"/>
        <v>10.903593220339</v>
      </c>
      <c r="HK55" s="115">
        <f t="shared" si="470"/>
        <v>0.726906214689265</v>
      </c>
      <c r="HL55" s="115">
        <f t="shared" si="471"/>
        <v>0.436143728813559</v>
      </c>
      <c r="HM55" s="69">
        <f t="shared" si="472"/>
        <v>186.56048</v>
      </c>
      <c r="HP55" s="92">
        <f t="shared" si="77"/>
        <v>45078</v>
      </c>
      <c r="HQ55" s="106">
        <f t="shared" si="78"/>
        <v>7094.396</v>
      </c>
      <c r="HR55" s="92">
        <v>45139</v>
      </c>
      <c r="HS55" s="106">
        <v>7959.7</v>
      </c>
      <c r="HT55" s="93">
        <f t="shared" si="79"/>
        <v>61</v>
      </c>
      <c r="HU55" s="63" t="s">
        <v>65</v>
      </c>
      <c r="HV55" s="106">
        <f t="shared" si="80"/>
        <v>865.304</v>
      </c>
      <c r="HW55" s="93">
        <f t="shared" si="81"/>
        <v>14.1853114754098</v>
      </c>
      <c r="HX55" s="115">
        <f t="shared" si="473"/>
        <v>0.945687431693989</v>
      </c>
      <c r="HY55" s="115">
        <f t="shared" si="474"/>
        <v>0.567412459016393</v>
      </c>
      <c r="HZ55" s="69">
        <f t="shared" si="173"/>
        <v>242.3795168</v>
      </c>
      <c r="IC55" s="92">
        <f t="shared" si="85"/>
        <v>45139</v>
      </c>
      <c r="ID55" s="106">
        <f t="shared" si="86"/>
        <v>7959.7</v>
      </c>
      <c r="IE55" s="92">
        <v>45200</v>
      </c>
      <c r="IF55" s="106">
        <v>8640.858</v>
      </c>
      <c r="IG55" s="93">
        <f t="shared" si="87"/>
        <v>61</v>
      </c>
      <c r="IH55" s="63" t="s">
        <v>65</v>
      </c>
      <c r="II55" s="106">
        <f t="shared" si="480"/>
        <v>681.158</v>
      </c>
      <c r="IJ55" s="93">
        <f t="shared" si="38"/>
        <v>11.1665245901639</v>
      </c>
      <c r="IK55" s="115">
        <f t="shared" si="475"/>
        <v>0.744434972677596</v>
      </c>
      <c r="IL55" s="115">
        <f t="shared" si="476"/>
        <v>0.446660983606558</v>
      </c>
      <c r="IM55" s="69">
        <f t="shared" si="175"/>
        <v>190.798548145455</v>
      </c>
      <c r="IP55" s="92">
        <f t="shared" si="176"/>
        <v>45200</v>
      </c>
      <c r="IQ55" s="164">
        <f t="shared" si="477"/>
        <v>8640.858</v>
      </c>
      <c r="IR55" s="92">
        <v>45261</v>
      </c>
      <c r="IS55" s="106">
        <v>9387.738</v>
      </c>
      <c r="IT55" s="93">
        <v>61</v>
      </c>
      <c r="IU55" s="63" t="s">
        <v>65</v>
      </c>
      <c r="IV55" s="106">
        <f t="shared" si="94"/>
        <v>746.879999999999</v>
      </c>
      <c r="IW55" s="93">
        <f t="shared" si="178"/>
        <v>12.2439344262295</v>
      </c>
      <c r="IX55" s="115">
        <f t="shared" si="179"/>
        <v>0.816262295081966</v>
      </c>
      <c r="IY55" s="115">
        <f t="shared" si="165"/>
        <v>0.48975737704918</v>
      </c>
      <c r="IZ55" s="69">
        <f t="shared" si="166"/>
        <v>209.207877818182</v>
      </c>
      <c r="JC55" s="92">
        <f t="shared" si="187"/>
        <v>45261</v>
      </c>
      <c r="JD55" s="106">
        <f t="shared" si="188"/>
        <v>9387.738</v>
      </c>
      <c r="JE55" s="92">
        <v>45323</v>
      </c>
      <c r="JF55" s="177">
        <v>10259.407</v>
      </c>
      <c r="JG55" s="93">
        <f t="shared" si="100"/>
        <v>62</v>
      </c>
      <c r="JH55" s="63" t="s">
        <v>65</v>
      </c>
      <c r="JI55" s="106">
        <f t="shared" si="180"/>
        <v>871.669</v>
      </c>
      <c r="JJ55" s="93">
        <f t="shared" si="181"/>
        <v>14.0591774193548</v>
      </c>
      <c r="JK55" s="115">
        <f t="shared" si="182"/>
        <v>0.937278494623656</v>
      </c>
      <c r="JL55" s="115">
        <f t="shared" si="167"/>
        <v>0.562367096774193</v>
      </c>
      <c r="JM55" s="69">
        <f t="shared" si="168"/>
        <v>244.162411163636</v>
      </c>
      <c r="JP55" s="92">
        <f t="shared" si="126"/>
        <v>45323</v>
      </c>
      <c r="JQ55" s="106">
        <f t="shared" si="127"/>
        <v>10259.407</v>
      </c>
      <c r="JR55" s="92">
        <v>45383</v>
      </c>
      <c r="JS55" s="106">
        <v>11182.142</v>
      </c>
      <c r="JT55" s="93">
        <f t="shared" si="108"/>
        <v>60</v>
      </c>
      <c r="JU55" s="63" t="s">
        <v>65</v>
      </c>
      <c r="JV55" s="106">
        <f t="shared" si="109"/>
        <v>922.735000000001</v>
      </c>
      <c r="JW55" s="93">
        <f t="shared" si="183"/>
        <v>15.3789166666667</v>
      </c>
      <c r="JX55" s="115">
        <f t="shared" si="184"/>
        <v>1.02526111111111</v>
      </c>
      <c r="JY55" s="115">
        <f t="shared" si="169"/>
        <v>0.615156666666667</v>
      </c>
      <c r="JZ55" s="69">
        <f t="shared" si="170"/>
        <v>258.466462</v>
      </c>
    </row>
    <row r="56" spans="1:286">
      <c r="A56" t="str">
        <f>'SATEC Meter Schedule Template'!C56</f>
        <v>RMT-APL-01-MDB4-APR45-01-50002684-DL3</v>
      </c>
      <c r="B56" t="str">
        <f>'SATEC Meter Schedule Template'!D56</f>
        <v>MTR-APL-01-MDB4-APR45-01</v>
      </c>
      <c r="C56" t="str">
        <f>'SATEC Meter Schedule Template'!P56</f>
        <v>MDB4</v>
      </c>
      <c r="D56" t="str">
        <f>'SATEC Meter Schedule Template'!Q56</f>
        <v>APR45</v>
      </c>
      <c r="E56" t="str">
        <f>'SATEC Meter Schedule Template'!R56</f>
        <v>01</v>
      </c>
      <c r="F56">
        <f>'SATEC Meter Schedule Template'!S56</f>
        <v>50002684</v>
      </c>
      <c r="G56" t="str">
        <f>'SATEC Meter Schedule Template'!V56</f>
        <v>DL3</v>
      </c>
      <c r="H56" s="61" t="s">
        <v>213</v>
      </c>
      <c r="I56" s="63">
        <v>50002684</v>
      </c>
      <c r="J56" s="18" t="s">
        <v>214</v>
      </c>
      <c r="K56" s="92">
        <v>44410.6041670602</v>
      </c>
      <c r="L56" s="93">
        <v>0</v>
      </c>
      <c r="M56" s="92">
        <v>44496.0208333333</v>
      </c>
      <c r="N56" s="94">
        <f>3824/3</f>
        <v>1274.66666666667</v>
      </c>
      <c r="O56" s="95">
        <f t="shared" si="481"/>
        <v>85.4166662731004</v>
      </c>
      <c r="P56" s="95">
        <f t="shared" si="481"/>
        <v>1274.66666666667</v>
      </c>
      <c r="Q56" s="95">
        <f>P56/O56</f>
        <v>14.9229268980272</v>
      </c>
      <c r="R56" s="92">
        <f t="shared" si="482"/>
        <v>44410.6041670602</v>
      </c>
      <c r="S56" s="106">
        <f t="shared" si="482"/>
        <v>0</v>
      </c>
      <c r="T56" s="92">
        <v>44470</v>
      </c>
      <c r="U56" s="108">
        <f>V56*Q56</f>
        <v>886.35967300809</v>
      </c>
      <c r="V56" s="93">
        <f t="shared" si="316"/>
        <v>59.395832939801</v>
      </c>
      <c r="W56" s="63" t="s">
        <v>90</v>
      </c>
      <c r="X56" s="106">
        <f t="shared" si="317"/>
        <v>886.35967300809</v>
      </c>
      <c r="Y56" s="93">
        <f t="shared" si="318"/>
        <v>14.9229268980272</v>
      </c>
      <c r="Z56" s="115">
        <f t="shared" si="431"/>
        <v>0.994861793201816</v>
      </c>
      <c r="AA56" s="115">
        <f t="shared" si="432"/>
        <v>0.59691707592109</v>
      </c>
      <c r="AB56" s="69">
        <f t="shared" si="433"/>
        <v>257.044305172346</v>
      </c>
      <c r="AC56" s="93"/>
      <c r="AD56" s="92">
        <f t="shared" si="394"/>
        <v>44470</v>
      </c>
      <c r="AE56" s="106">
        <f>X56</f>
        <v>886.35967300809</v>
      </c>
      <c r="AF56" s="92">
        <v>44531.0000000231</v>
      </c>
      <c r="AG56" s="119">
        <f>AS56</f>
        <v>1144.18773963705</v>
      </c>
      <c r="AH56" s="93">
        <f t="shared" si="319"/>
        <v>61.0000000231012</v>
      </c>
      <c r="AI56" s="121" t="s">
        <v>208</v>
      </c>
      <c r="AJ56" s="106">
        <f t="shared" si="320"/>
        <v>257.828066628958</v>
      </c>
      <c r="AK56" s="93">
        <f t="shared" si="321"/>
        <v>4.22668961526749</v>
      </c>
      <c r="AL56" s="115">
        <f t="shared" si="434"/>
        <v>0.281779307684499</v>
      </c>
      <c r="AM56" s="115">
        <f t="shared" si="435"/>
        <v>0.1690675846107</v>
      </c>
      <c r="AN56" s="69">
        <f t="shared" si="436"/>
        <v>74.770139322398</v>
      </c>
      <c r="AO56" s="49"/>
      <c r="AQ56" s="92"/>
      <c r="AR56">
        <v>5108</v>
      </c>
      <c r="AS56" s="84">
        <f>AR56*$BB56</f>
        <v>1144.18773963705</v>
      </c>
      <c r="AT56" s="84"/>
      <c r="AU56" s="84"/>
      <c r="AV56" s="84"/>
      <c r="AW56" s="130">
        <v>8749</v>
      </c>
      <c r="AX56">
        <v>8938</v>
      </c>
      <c r="AY56" s="84">
        <f>AX56*$BB56</f>
        <v>2002.10454519889</v>
      </c>
      <c r="AZ56" s="130">
        <v>48</v>
      </c>
      <c r="BA56">
        <v>163.288</v>
      </c>
      <c r="BB56" s="115">
        <f>BA56/$BA$51</f>
        <v>0.22399916594304</v>
      </c>
      <c r="BC56" s="92">
        <f t="shared" si="478"/>
        <v>44531.0000000231</v>
      </c>
      <c r="BD56" s="133">
        <f t="shared" si="353"/>
        <v>1144.18773963705</v>
      </c>
      <c r="BE56" s="92">
        <v>44593.9538194444</v>
      </c>
      <c r="BF56" s="136">
        <f>BD56+AZ56+((AX56-AR56)*(SUM(AZ56/SUM(($AZ$54:$AZ$56)))))</f>
        <v>2175.28934391512</v>
      </c>
      <c r="BG56" s="93">
        <f t="shared" si="322"/>
        <v>62.9538194213019</v>
      </c>
      <c r="BH56" s="137" t="s">
        <v>209</v>
      </c>
      <c r="BI56" s="106">
        <f t="shared" si="323"/>
        <v>1031.10160427807</v>
      </c>
      <c r="BJ56" s="93">
        <f t="shared" si="324"/>
        <v>16.3786981275544</v>
      </c>
      <c r="BK56" s="115">
        <f t="shared" si="437"/>
        <v>1.09191320850363</v>
      </c>
      <c r="BL56" s="115">
        <f t="shared" si="438"/>
        <v>0.655147925102176</v>
      </c>
      <c r="BM56" s="69">
        <f t="shared" si="439"/>
        <v>299.019465240642</v>
      </c>
      <c r="BN56" s="139">
        <f>BI56/SUM($BI$54:$BI$56)</f>
        <v>0.25668449197861</v>
      </c>
      <c r="BO56" s="115"/>
      <c r="BT56" s="138">
        <v>44631</v>
      </c>
      <c r="BU56" t="s">
        <v>197</v>
      </c>
      <c r="CF56" t="s">
        <v>82</v>
      </c>
      <c r="CG56" s="145" t="s">
        <v>83</v>
      </c>
      <c r="CJ56" s="92">
        <f t="shared" si="40"/>
        <v>44593.9538194444</v>
      </c>
      <c r="CK56" s="106">
        <v>0</v>
      </c>
      <c r="CL56" s="146">
        <v>44593.9538194444</v>
      </c>
      <c r="CM56" s="147">
        <v>44596</v>
      </c>
      <c r="CN56" s="106"/>
      <c r="CO56" s="106">
        <v>0</v>
      </c>
      <c r="CP56" s="106"/>
      <c r="CQ56" s="106"/>
      <c r="CR56" s="106"/>
      <c r="CS56" s="106"/>
      <c r="CT56" s="92">
        <v>44652</v>
      </c>
      <c r="CU56" s="152">
        <f>CV56*EA56</f>
        <v>799.892158787293</v>
      </c>
      <c r="CV56" s="93">
        <f t="shared" si="302"/>
        <v>58.0461805555969</v>
      </c>
      <c r="CW56" s="137" t="s">
        <v>212</v>
      </c>
      <c r="CX56" s="106">
        <f t="shared" ref="CX56:CX58" si="485">CU56-CO56</f>
        <v>799.892158787293</v>
      </c>
      <c r="CY56" s="93">
        <f t="shared" si="441"/>
        <v>13.780272037385</v>
      </c>
      <c r="CZ56" s="115">
        <f t="shared" si="442"/>
        <v>0.918684802492333</v>
      </c>
      <c r="DA56" s="115">
        <f t="shared" si="443"/>
        <v>0.5512108814954</v>
      </c>
      <c r="DB56" s="69">
        <f t="shared" si="444"/>
        <v>231.968726048315</v>
      </c>
      <c r="DE56" s="92">
        <f t="shared" si="43"/>
        <v>44652</v>
      </c>
      <c r="DF56" s="106">
        <f t="shared" si="44"/>
        <v>799.892158787293</v>
      </c>
      <c r="DG56" s="106"/>
      <c r="DH56" s="106"/>
      <c r="DI56" s="106"/>
      <c r="DJ56" s="106"/>
      <c r="DK56" s="92">
        <v>44713</v>
      </c>
      <c r="DL56" s="152">
        <f>DF56+(DM56*EA56)</f>
        <v>1640.48875306778</v>
      </c>
      <c r="DM56" s="93">
        <f t="shared" si="304"/>
        <v>61</v>
      </c>
      <c r="DN56" s="137" t="s">
        <v>209</v>
      </c>
      <c r="DO56" s="106">
        <f t="shared" si="314"/>
        <v>840.596594280485</v>
      </c>
      <c r="DP56" s="93">
        <f t="shared" si="445"/>
        <v>13.780272037385</v>
      </c>
      <c r="DQ56" s="115">
        <f t="shared" si="446"/>
        <v>0.918684802492333</v>
      </c>
      <c r="DR56" s="115">
        <f t="shared" si="447"/>
        <v>0.5512108814954</v>
      </c>
      <c r="DS56" s="69">
        <f t="shared" si="448"/>
        <v>243.773012341341</v>
      </c>
      <c r="DV56" s="92">
        <f t="shared" si="45"/>
        <v>44713</v>
      </c>
      <c r="DW56" s="106">
        <f t="shared" si="46"/>
        <v>1640.48875306778</v>
      </c>
      <c r="DX56" s="92">
        <v>44733.4618055556</v>
      </c>
      <c r="DY56" s="106">
        <v>1922.458</v>
      </c>
      <c r="DZ56" s="106">
        <f t="shared" si="483"/>
        <v>139.507986111195</v>
      </c>
      <c r="EA56" s="106">
        <f t="shared" si="484"/>
        <v>13.780272037385</v>
      </c>
      <c r="EB56" s="92">
        <v>44774</v>
      </c>
      <c r="EC56" s="149">
        <v>2443</v>
      </c>
      <c r="ED56" s="93">
        <f t="shared" si="306"/>
        <v>61</v>
      </c>
      <c r="EE56" s="63" t="s">
        <v>65</v>
      </c>
      <c r="EF56" s="106">
        <f t="shared" si="315"/>
        <v>802.511246932222</v>
      </c>
      <c r="EG56" s="93">
        <f t="shared" si="449"/>
        <v>13.1559220808561</v>
      </c>
      <c r="EH56" s="115">
        <f t="shared" si="450"/>
        <v>0.877061472057073</v>
      </c>
      <c r="EI56" s="115">
        <f t="shared" si="451"/>
        <v>0.526236883234244</v>
      </c>
      <c r="EJ56" s="69">
        <f t="shared" si="452"/>
        <v>232.728261610344</v>
      </c>
      <c r="EM56" s="92">
        <f t="shared" si="50"/>
        <v>44774</v>
      </c>
      <c r="EN56" s="106">
        <f t="shared" si="51"/>
        <v>2443</v>
      </c>
      <c r="EO56" s="92">
        <v>44733.4618055556</v>
      </c>
      <c r="EP56" s="106">
        <v>1922.458</v>
      </c>
      <c r="EQ56" s="106">
        <v>139.507986111108</v>
      </c>
      <c r="ER56" s="106">
        <v>13.7802720373936</v>
      </c>
      <c r="ES56" s="92">
        <v>44835</v>
      </c>
      <c r="ET56" s="149">
        <v>4115</v>
      </c>
      <c r="EU56" s="93">
        <f t="shared" si="20"/>
        <v>61</v>
      </c>
      <c r="EV56" s="63" t="s">
        <v>65</v>
      </c>
      <c r="EW56" s="106">
        <f t="shared" si="146"/>
        <v>1672</v>
      </c>
      <c r="EX56" s="93">
        <f t="shared" si="453"/>
        <v>27.4098360655738</v>
      </c>
      <c r="EY56" s="115">
        <f t="shared" si="454"/>
        <v>1.82732240437158</v>
      </c>
      <c r="EZ56" s="115">
        <f t="shared" si="455"/>
        <v>1.09639344262295</v>
      </c>
      <c r="FA56" s="69">
        <f t="shared" si="456"/>
        <v>484.88</v>
      </c>
      <c r="FD56" s="92">
        <f t="shared" si="55"/>
        <v>44835</v>
      </c>
      <c r="FE56" s="106">
        <f t="shared" si="56"/>
        <v>4115</v>
      </c>
      <c r="FF56" s="92"/>
      <c r="FG56" s="106"/>
      <c r="FH56" s="106"/>
      <c r="FI56" s="106"/>
      <c r="FJ56" s="92">
        <v>44896</v>
      </c>
      <c r="FK56" s="149">
        <v>4940</v>
      </c>
      <c r="FL56" s="93">
        <f t="shared" si="26"/>
        <v>61</v>
      </c>
      <c r="FM56" s="63" t="s">
        <v>65</v>
      </c>
      <c r="FN56" s="106">
        <f t="shared" si="150"/>
        <v>825</v>
      </c>
      <c r="FO56" s="93">
        <f t="shared" si="457"/>
        <v>13.5245901639344</v>
      </c>
      <c r="FP56" s="115">
        <f t="shared" si="458"/>
        <v>0.901639344262295</v>
      </c>
      <c r="FQ56" s="115">
        <f t="shared" si="459"/>
        <v>0.540983606557377</v>
      </c>
      <c r="FR56" s="69">
        <f t="shared" si="460"/>
        <v>239.25</v>
      </c>
      <c r="FU56" s="92">
        <f t="shared" si="61"/>
        <v>44896</v>
      </c>
      <c r="FV56" s="106">
        <f t="shared" si="62"/>
        <v>4940</v>
      </c>
      <c r="FW56" s="92"/>
      <c r="FX56" s="106"/>
      <c r="FY56" s="106"/>
      <c r="FZ56" s="106"/>
      <c r="GA56" s="92">
        <v>44958</v>
      </c>
      <c r="GB56" s="106">
        <v>5915.818</v>
      </c>
      <c r="GC56" s="93">
        <f t="shared" si="30"/>
        <v>62</v>
      </c>
      <c r="GD56" s="63" t="s">
        <v>65</v>
      </c>
      <c r="GE56" s="106">
        <f t="shared" si="195"/>
        <v>975.818</v>
      </c>
      <c r="GF56" s="93">
        <f t="shared" si="461"/>
        <v>15.739</v>
      </c>
      <c r="GG56" s="115">
        <f t="shared" si="462"/>
        <v>1.04926666666667</v>
      </c>
      <c r="GH56" s="115">
        <f t="shared" si="463"/>
        <v>0.62956</v>
      </c>
      <c r="GI56" s="69">
        <f t="shared" si="464"/>
        <v>282.98722</v>
      </c>
      <c r="GL56" s="92">
        <f t="shared" si="66"/>
        <v>44958</v>
      </c>
      <c r="GM56" s="106">
        <f t="shared" si="67"/>
        <v>5915.818</v>
      </c>
      <c r="GN56" s="92"/>
      <c r="GO56" s="106"/>
      <c r="GP56" s="106"/>
      <c r="GQ56" s="106"/>
      <c r="GR56" s="92">
        <v>45017</v>
      </c>
      <c r="GS56" s="106">
        <v>6704.397</v>
      </c>
      <c r="GT56" s="93">
        <f t="shared" si="262"/>
        <v>59</v>
      </c>
      <c r="GU56" s="63" t="s">
        <v>65</v>
      </c>
      <c r="GV56" s="106">
        <f t="shared" si="263"/>
        <v>788.579</v>
      </c>
      <c r="GW56" s="93">
        <f t="shared" si="465"/>
        <v>13.3657457627119</v>
      </c>
      <c r="GX56" s="115">
        <f t="shared" si="466"/>
        <v>0.891049717514124</v>
      </c>
      <c r="GY56" s="115">
        <f t="shared" si="467"/>
        <v>0.534629830508474</v>
      </c>
      <c r="GZ56" s="69">
        <f t="shared" si="468"/>
        <v>228.68791</v>
      </c>
      <c r="HC56" s="92">
        <f t="shared" si="71"/>
        <v>45017</v>
      </c>
      <c r="HD56" s="106">
        <f t="shared" si="72"/>
        <v>6704.397</v>
      </c>
      <c r="HE56" s="92">
        <v>45078</v>
      </c>
      <c r="HF56" s="106">
        <v>7292.634</v>
      </c>
      <c r="HG56" s="93">
        <v>59</v>
      </c>
      <c r="HH56" s="63" t="s">
        <v>65</v>
      </c>
      <c r="HI56" s="106">
        <f t="shared" si="73"/>
        <v>588.237</v>
      </c>
      <c r="HJ56" s="93">
        <f t="shared" si="469"/>
        <v>9.9701186440678</v>
      </c>
      <c r="HK56" s="115">
        <f t="shared" si="470"/>
        <v>0.664674576271187</v>
      </c>
      <c r="HL56" s="115">
        <f t="shared" si="471"/>
        <v>0.398804745762712</v>
      </c>
      <c r="HM56" s="69">
        <f t="shared" si="472"/>
        <v>170.58873</v>
      </c>
      <c r="HP56" s="92">
        <f t="shared" si="77"/>
        <v>45078</v>
      </c>
      <c r="HQ56" s="106">
        <f t="shared" si="78"/>
        <v>7292.634</v>
      </c>
      <c r="HR56" s="92">
        <v>45139</v>
      </c>
      <c r="HS56" s="106">
        <v>8286.191</v>
      </c>
      <c r="HT56" s="93">
        <f t="shared" si="79"/>
        <v>61</v>
      </c>
      <c r="HU56" s="63" t="s">
        <v>65</v>
      </c>
      <c r="HV56" s="106">
        <f t="shared" si="80"/>
        <v>993.557000000001</v>
      </c>
      <c r="HW56" s="93">
        <f t="shared" si="81"/>
        <v>16.2878196721312</v>
      </c>
      <c r="HX56" s="115">
        <f t="shared" si="473"/>
        <v>1.08585464480874</v>
      </c>
      <c r="HY56" s="115">
        <f t="shared" si="474"/>
        <v>0.651512786885246</v>
      </c>
      <c r="HZ56" s="69">
        <f t="shared" si="173"/>
        <v>278.304348036364</v>
      </c>
      <c r="IC56" s="92">
        <f t="shared" si="85"/>
        <v>45139</v>
      </c>
      <c r="ID56" s="106">
        <f t="shared" si="86"/>
        <v>8286.191</v>
      </c>
      <c r="IE56" s="92">
        <v>45200</v>
      </c>
      <c r="IF56" s="106">
        <v>9278.987</v>
      </c>
      <c r="IG56" s="93">
        <f t="shared" si="87"/>
        <v>61</v>
      </c>
      <c r="IH56" s="63" t="s">
        <v>65</v>
      </c>
      <c r="II56" s="106">
        <f t="shared" si="480"/>
        <v>992.795999999998</v>
      </c>
      <c r="IJ56" s="93">
        <f t="shared" si="38"/>
        <v>16.2753442622951</v>
      </c>
      <c r="IK56" s="115">
        <f t="shared" si="475"/>
        <v>1.08502295081967</v>
      </c>
      <c r="IL56" s="115">
        <f t="shared" si="476"/>
        <v>0.651013770491802</v>
      </c>
      <c r="IM56" s="69">
        <f t="shared" si="175"/>
        <v>278.091185018181</v>
      </c>
      <c r="IP56" s="92">
        <f t="shared" si="176"/>
        <v>45200</v>
      </c>
      <c r="IQ56" s="164">
        <f t="shared" si="477"/>
        <v>9278.987</v>
      </c>
      <c r="IR56" s="92">
        <v>45261</v>
      </c>
      <c r="IS56" s="106">
        <v>10290.481</v>
      </c>
      <c r="IT56" s="93">
        <v>61</v>
      </c>
      <c r="IU56" s="63" t="s">
        <v>65</v>
      </c>
      <c r="IV56" s="106">
        <f t="shared" si="94"/>
        <v>1011.494</v>
      </c>
      <c r="IW56" s="93">
        <f t="shared" si="178"/>
        <v>16.581868852459</v>
      </c>
      <c r="IX56" s="115">
        <f t="shared" si="179"/>
        <v>1.10545792349727</v>
      </c>
      <c r="IY56" s="115">
        <f t="shared" si="165"/>
        <v>0.663274754098361</v>
      </c>
      <c r="IZ56" s="69">
        <f t="shared" si="166"/>
        <v>283.3286648</v>
      </c>
      <c r="JC56" s="92">
        <f t="shared" si="187"/>
        <v>45261</v>
      </c>
      <c r="JD56" s="106">
        <f t="shared" si="188"/>
        <v>10290.481</v>
      </c>
      <c r="JE56" s="92">
        <v>45323</v>
      </c>
      <c r="JF56" s="177">
        <v>11431.923</v>
      </c>
      <c r="JG56" s="93">
        <f t="shared" si="100"/>
        <v>62</v>
      </c>
      <c r="JH56" s="63" t="s">
        <v>65</v>
      </c>
      <c r="JI56" s="106">
        <f t="shared" si="180"/>
        <v>1141.442</v>
      </c>
      <c r="JJ56" s="93">
        <f t="shared" si="181"/>
        <v>18.4103548387097</v>
      </c>
      <c r="JK56" s="115">
        <f t="shared" si="182"/>
        <v>1.22735698924731</v>
      </c>
      <c r="JL56" s="115">
        <f t="shared" si="167"/>
        <v>0.736414193548388</v>
      </c>
      <c r="JM56" s="69">
        <f t="shared" si="168"/>
        <v>319.728280945455</v>
      </c>
      <c r="JP56" s="92">
        <f t="shared" si="126"/>
        <v>45323</v>
      </c>
      <c r="JQ56" s="106">
        <f t="shared" si="127"/>
        <v>11431.923</v>
      </c>
      <c r="JR56" s="92">
        <v>45383</v>
      </c>
      <c r="JS56" s="106">
        <v>12310.417</v>
      </c>
      <c r="JT56" s="93">
        <f t="shared" si="108"/>
        <v>60</v>
      </c>
      <c r="JU56" s="63" t="s">
        <v>65</v>
      </c>
      <c r="JV56" s="106">
        <f t="shared" si="109"/>
        <v>878.493999999999</v>
      </c>
      <c r="JW56" s="93">
        <f t="shared" si="183"/>
        <v>14.6415666666666</v>
      </c>
      <c r="JX56" s="115">
        <f t="shared" si="184"/>
        <v>0.976104444444443</v>
      </c>
      <c r="JY56" s="115">
        <f t="shared" si="169"/>
        <v>0.585662666666666</v>
      </c>
      <c r="JZ56" s="69">
        <f t="shared" si="170"/>
        <v>246.074155709091</v>
      </c>
    </row>
    <row r="57" spans="1:286">
      <c r="A57" t="str">
        <f>'SATEC Meter Schedule Template'!C57</f>
        <v>RMT-APL-01-MDB4-APR46-01-50002725-DL1</v>
      </c>
      <c r="B57" t="str">
        <f>'SATEC Meter Schedule Template'!D57</f>
        <v>MTR-APL-01-MDB4-APR46-01</v>
      </c>
      <c r="C57" t="str">
        <f>'SATEC Meter Schedule Template'!P57</f>
        <v>MDB4</v>
      </c>
      <c r="D57" t="str">
        <f>'SATEC Meter Schedule Template'!Q57</f>
        <v>APR46</v>
      </c>
      <c r="E57" t="str">
        <f>'SATEC Meter Schedule Template'!R57</f>
        <v>01</v>
      </c>
      <c r="F57">
        <f>'SATEC Meter Schedule Template'!S57</f>
        <v>50002725</v>
      </c>
      <c r="G57" t="str">
        <f>'SATEC Meter Schedule Template'!V57</f>
        <v>DL1</v>
      </c>
      <c r="H57" s="61" t="s">
        <v>215</v>
      </c>
      <c r="I57" s="63">
        <v>50002725</v>
      </c>
      <c r="J57" s="18" t="s">
        <v>216</v>
      </c>
      <c r="K57" s="98">
        <v>44410.6041670602</v>
      </c>
      <c r="L57" s="99">
        <v>0</v>
      </c>
      <c r="M57" s="92">
        <v>44442.3611111111</v>
      </c>
      <c r="N57" s="63">
        <v>891.5</v>
      </c>
      <c r="O57" s="95">
        <f t="shared" si="481"/>
        <v>31.7569440509033</v>
      </c>
      <c r="P57" s="95">
        <f t="shared" si="481"/>
        <v>891.5</v>
      </c>
      <c r="Q57" s="95">
        <f>P57/O57</f>
        <v>28.0726003916187</v>
      </c>
      <c r="R57" s="92">
        <f t="shared" si="482"/>
        <v>44410.6041670602</v>
      </c>
      <c r="S57" s="106">
        <f t="shared" si="482"/>
        <v>0</v>
      </c>
      <c r="T57" s="92">
        <v>44470</v>
      </c>
      <c r="U57" s="93">
        <v>1267.5</v>
      </c>
      <c r="V57" s="93">
        <f t="shared" si="316"/>
        <v>59.395832939801</v>
      </c>
      <c r="W57" s="63" t="s">
        <v>90</v>
      </c>
      <c r="X57" s="106">
        <f t="shared" si="317"/>
        <v>1267.5</v>
      </c>
      <c r="Y57" s="93">
        <f t="shared" si="318"/>
        <v>21.339880884988</v>
      </c>
      <c r="Z57" s="115">
        <f t="shared" si="431"/>
        <v>1.42265872566587</v>
      </c>
      <c r="AA57" s="115">
        <f t="shared" si="432"/>
        <v>0.85359523539952</v>
      </c>
      <c r="AB57" s="69">
        <f t="shared" si="433"/>
        <v>367.575</v>
      </c>
      <c r="AC57" s="93"/>
      <c r="AD57" s="92">
        <f t="shared" si="394"/>
        <v>44470</v>
      </c>
      <c r="AE57" s="106">
        <f>X57</f>
        <v>1267.5</v>
      </c>
      <c r="AF57" s="92">
        <v>44531.0000000231</v>
      </c>
      <c r="AG57" s="119">
        <f>AS57</f>
        <v>3017.18774527974</v>
      </c>
      <c r="AH57" s="93">
        <f t="shared" si="319"/>
        <v>61.0000000231012</v>
      </c>
      <c r="AI57" s="121" t="s">
        <v>208</v>
      </c>
      <c r="AJ57" s="106">
        <f t="shared" si="320"/>
        <v>1749.68774527974</v>
      </c>
      <c r="AK57" s="93">
        <f t="shared" si="321"/>
        <v>28.683405649461</v>
      </c>
      <c r="AL57" s="115">
        <f t="shared" si="434"/>
        <v>1.9122270432974</v>
      </c>
      <c r="AM57" s="115">
        <f t="shared" si="435"/>
        <v>1.14733622597844</v>
      </c>
      <c r="AN57" s="69">
        <f t="shared" si="436"/>
        <v>507.409446131126</v>
      </c>
      <c r="AO57" s="49"/>
      <c r="AQ57" s="92">
        <v>852</v>
      </c>
      <c r="AR57">
        <v>6326</v>
      </c>
      <c r="AS57" s="84">
        <f>AR57*$BB57</f>
        <v>3017.18774527974</v>
      </c>
      <c r="AT57" s="125">
        <v>44582</v>
      </c>
      <c r="AU57" s="84">
        <v>6884</v>
      </c>
      <c r="AV57" s="84">
        <f>AU57*$BB57</f>
        <v>3283.32602568855</v>
      </c>
      <c r="AW57" s="130">
        <v>7709</v>
      </c>
      <c r="AX57">
        <v>7818</v>
      </c>
      <c r="AY57" s="84">
        <f>AX57*$BB57</f>
        <v>3728.79762766314</v>
      </c>
      <c r="AZ57" s="130">
        <v>70</v>
      </c>
      <c r="BA57">
        <v>243.186</v>
      </c>
      <c r="BB57" s="115">
        <f>BA57/$BA$60</f>
        <v>0.47695032331327</v>
      </c>
      <c r="BC57" s="92">
        <f t="shared" si="478"/>
        <v>44531.0000000231</v>
      </c>
      <c r="BD57" s="133">
        <f t="shared" si="353"/>
        <v>3017.18774527974</v>
      </c>
      <c r="BE57" s="92">
        <v>44593.9540740741</v>
      </c>
      <c r="BF57" s="136">
        <f>BD57+AZ57+((AX57-AR57)*(SUM(AZ57/SUM(($AZ$54:$AZ$56)))))</f>
        <v>3645.69041907654</v>
      </c>
      <c r="BG57" s="93">
        <f t="shared" si="322"/>
        <v>62.9540740509983</v>
      </c>
      <c r="BH57" s="137" t="s">
        <v>209</v>
      </c>
      <c r="BI57" s="106">
        <f t="shared" si="323"/>
        <v>628.502673796791</v>
      </c>
      <c r="BJ57" s="93">
        <f t="shared" si="324"/>
        <v>9.98351073018164</v>
      </c>
      <c r="BK57" s="115">
        <f t="shared" si="437"/>
        <v>0.66556738201211</v>
      </c>
      <c r="BL57" s="115">
        <f t="shared" si="438"/>
        <v>0.399340429207266</v>
      </c>
      <c r="BM57" s="69">
        <f t="shared" si="439"/>
        <v>182.26577540107</v>
      </c>
      <c r="BN57" s="139">
        <f>BI57/SUM($BI$57:$BI$58)</f>
        <v>0.648148148148148</v>
      </c>
      <c r="BO57" s="140">
        <f>SUM(BN57:BN60)</f>
        <v>1</v>
      </c>
      <c r="BT57" s="138">
        <v>44631</v>
      </c>
      <c r="BU57" t="s">
        <v>197</v>
      </c>
      <c r="CF57" t="s">
        <v>82</v>
      </c>
      <c r="CG57" s="145" t="s">
        <v>83</v>
      </c>
      <c r="CJ57" s="92">
        <f t="shared" si="40"/>
        <v>44593.9540740741</v>
      </c>
      <c r="CK57" s="106">
        <f t="shared" si="354"/>
        <v>3645.69041907654</v>
      </c>
      <c r="CL57" s="146">
        <v>44593.9540740741</v>
      </c>
      <c r="CM57" s="147">
        <v>44596</v>
      </c>
      <c r="CN57" s="106"/>
      <c r="CO57" s="106">
        <v>0</v>
      </c>
      <c r="CP57" s="106"/>
      <c r="CQ57" s="106"/>
      <c r="CR57" s="106"/>
      <c r="CS57" s="106"/>
      <c r="CT57" s="92">
        <v>44652</v>
      </c>
      <c r="CU57" s="85">
        <v>840</v>
      </c>
      <c r="CV57" s="93">
        <f t="shared" si="302"/>
        <v>58.0459259259005</v>
      </c>
      <c r="CW57" s="63" t="s">
        <v>65</v>
      </c>
      <c r="CX57" s="106">
        <f t="shared" si="485"/>
        <v>840</v>
      </c>
      <c r="CY57" s="93">
        <f t="shared" si="441"/>
        <v>14.4712998647367</v>
      </c>
      <c r="CZ57" s="115">
        <f t="shared" si="442"/>
        <v>0.964753324315779</v>
      </c>
      <c r="DA57" s="115">
        <f t="shared" si="443"/>
        <v>0.578851994589467</v>
      </c>
      <c r="DB57" s="69">
        <f t="shared" si="444"/>
        <v>243.6</v>
      </c>
      <c r="DE57" s="92">
        <f t="shared" si="43"/>
        <v>44652</v>
      </c>
      <c r="DF57" s="106">
        <f t="shared" si="44"/>
        <v>840</v>
      </c>
      <c r="DG57" s="106"/>
      <c r="DH57" s="106"/>
      <c r="DI57" s="106"/>
      <c r="DJ57" s="106"/>
      <c r="DK57" s="92">
        <v>44713</v>
      </c>
      <c r="DL57" s="149">
        <v>1677.39</v>
      </c>
      <c r="DM57" s="93">
        <f t="shared" si="304"/>
        <v>61</v>
      </c>
      <c r="DN57" s="63" t="s">
        <v>65</v>
      </c>
      <c r="DO57" s="106">
        <f t="shared" si="314"/>
        <v>837.39</v>
      </c>
      <c r="DP57" s="93">
        <f t="shared" si="445"/>
        <v>13.7277049180328</v>
      </c>
      <c r="DQ57" s="115">
        <f t="shared" si="446"/>
        <v>0.915180327868853</v>
      </c>
      <c r="DR57" s="115">
        <f t="shared" si="447"/>
        <v>0.549108196721312</v>
      </c>
      <c r="DS57" s="69">
        <f t="shared" si="448"/>
        <v>242.8431</v>
      </c>
      <c r="DV57" s="92">
        <f t="shared" si="45"/>
        <v>44713</v>
      </c>
      <c r="DW57" s="106">
        <f t="shared" si="46"/>
        <v>1677.39</v>
      </c>
      <c r="DX57" s="106"/>
      <c r="DY57" s="106"/>
      <c r="DZ57" s="106"/>
      <c r="EA57" s="106"/>
      <c r="EB57" s="92">
        <v>44774</v>
      </c>
      <c r="EC57" s="149">
        <v>2514</v>
      </c>
      <c r="ED57" s="93">
        <f t="shared" si="306"/>
        <v>61</v>
      </c>
      <c r="EE57" s="63" t="s">
        <v>65</v>
      </c>
      <c r="EF57" s="106">
        <f t="shared" si="315"/>
        <v>836.61</v>
      </c>
      <c r="EG57" s="93">
        <f t="shared" si="449"/>
        <v>13.7149180327869</v>
      </c>
      <c r="EH57" s="115">
        <f t="shared" si="450"/>
        <v>0.914327868852459</v>
      </c>
      <c r="EI57" s="115">
        <f t="shared" si="451"/>
        <v>0.548596721311475</v>
      </c>
      <c r="EJ57" s="69">
        <f t="shared" si="452"/>
        <v>242.6169</v>
      </c>
      <c r="EM57" s="92">
        <f t="shared" si="50"/>
        <v>44774</v>
      </c>
      <c r="EN57" s="106">
        <f t="shared" si="51"/>
        <v>2514</v>
      </c>
      <c r="EO57" s="106"/>
      <c r="EP57" s="106"/>
      <c r="EQ57" s="106"/>
      <c r="ER57" s="106"/>
      <c r="ES57" s="92">
        <v>44835</v>
      </c>
      <c r="ET57" s="149">
        <v>4056</v>
      </c>
      <c r="EU57" s="93">
        <f t="shared" si="20"/>
        <v>61</v>
      </c>
      <c r="EV57" s="63" t="s">
        <v>65</v>
      </c>
      <c r="EW57" s="106">
        <f t="shared" si="146"/>
        <v>1542</v>
      </c>
      <c r="EX57" s="93">
        <f t="shared" si="453"/>
        <v>25.2786885245902</v>
      </c>
      <c r="EY57" s="115">
        <f t="shared" si="454"/>
        <v>1.68524590163934</v>
      </c>
      <c r="EZ57" s="115">
        <f t="shared" si="455"/>
        <v>1.01114754098361</v>
      </c>
      <c r="FA57" s="69">
        <f t="shared" si="456"/>
        <v>447.18</v>
      </c>
      <c r="FD57" s="92">
        <f t="shared" si="55"/>
        <v>44835</v>
      </c>
      <c r="FE57" s="106">
        <f t="shared" si="56"/>
        <v>4056</v>
      </c>
      <c r="FF57" s="106"/>
      <c r="FG57" s="106"/>
      <c r="FH57" s="106"/>
      <c r="FI57" s="106"/>
      <c r="FJ57" s="92">
        <v>44896</v>
      </c>
      <c r="FK57" s="149">
        <v>4969</v>
      </c>
      <c r="FL57" s="93">
        <f t="shared" si="26"/>
        <v>61</v>
      </c>
      <c r="FM57" s="63" t="s">
        <v>65</v>
      </c>
      <c r="FN57" s="106">
        <f t="shared" si="150"/>
        <v>913</v>
      </c>
      <c r="FO57" s="93">
        <f t="shared" si="457"/>
        <v>14.9672131147541</v>
      </c>
      <c r="FP57" s="115">
        <f t="shared" si="458"/>
        <v>0.997814207650273</v>
      </c>
      <c r="FQ57" s="115">
        <f t="shared" si="459"/>
        <v>0.598688524590164</v>
      </c>
      <c r="FR57" s="69">
        <f t="shared" si="460"/>
        <v>264.77</v>
      </c>
      <c r="FU57" s="92">
        <f t="shared" si="61"/>
        <v>44896</v>
      </c>
      <c r="FV57" s="106">
        <f t="shared" si="62"/>
        <v>4969</v>
      </c>
      <c r="FW57" s="106"/>
      <c r="FX57" s="106"/>
      <c r="FY57" s="106"/>
      <c r="FZ57" s="106"/>
      <c r="GA57" s="92">
        <v>44958</v>
      </c>
      <c r="GB57" s="106">
        <v>6230.543</v>
      </c>
      <c r="GC57" s="93">
        <f t="shared" si="30"/>
        <v>62</v>
      </c>
      <c r="GD57" s="63" t="s">
        <v>65</v>
      </c>
      <c r="GE57" s="106">
        <f t="shared" si="195"/>
        <v>1261.543</v>
      </c>
      <c r="GF57" s="93">
        <f t="shared" si="461"/>
        <v>20.3474677419355</v>
      </c>
      <c r="GG57" s="115">
        <f t="shared" si="462"/>
        <v>1.35649784946237</v>
      </c>
      <c r="GH57" s="115">
        <f t="shared" si="463"/>
        <v>0.813898709677419</v>
      </c>
      <c r="GI57" s="69">
        <f t="shared" si="464"/>
        <v>365.84747</v>
      </c>
      <c r="GL57" s="92">
        <f t="shared" si="66"/>
        <v>44958</v>
      </c>
      <c r="GM57" s="106">
        <f t="shared" si="67"/>
        <v>6230.543</v>
      </c>
      <c r="GN57" s="106"/>
      <c r="GO57" s="106"/>
      <c r="GP57" s="106"/>
      <c r="GQ57" s="106"/>
      <c r="GR57" s="92">
        <v>45017</v>
      </c>
      <c r="GS57" s="106">
        <v>7115.816</v>
      </c>
      <c r="GT57" s="93">
        <f t="shared" si="262"/>
        <v>59</v>
      </c>
      <c r="GU57" s="63" t="s">
        <v>65</v>
      </c>
      <c r="GV57" s="106">
        <f t="shared" si="263"/>
        <v>885.273</v>
      </c>
      <c r="GW57" s="93">
        <f t="shared" si="465"/>
        <v>15.0046271186441</v>
      </c>
      <c r="GX57" s="115">
        <f t="shared" si="466"/>
        <v>1.00030847457627</v>
      </c>
      <c r="GY57" s="115">
        <f t="shared" si="467"/>
        <v>0.600185084745763</v>
      </c>
      <c r="GZ57" s="69">
        <f t="shared" si="468"/>
        <v>256.72917</v>
      </c>
      <c r="HC57" s="92">
        <f t="shared" si="71"/>
        <v>45017</v>
      </c>
      <c r="HD57" s="106">
        <f t="shared" si="72"/>
        <v>7115.816</v>
      </c>
      <c r="HE57" s="92">
        <v>45078</v>
      </c>
      <c r="HF57" s="106">
        <v>7912.436</v>
      </c>
      <c r="HG57" s="93">
        <v>59</v>
      </c>
      <c r="HH57" s="63" t="s">
        <v>65</v>
      </c>
      <c r="HI57" s="106">
        <f t="shared" si="73"/>
        <v>796.62</v>
      </c>
      <c r="HJ57" s="93">
        <f t="shared" si="469"/>
        <v>13.5020338983051</v>
      </c>
      <c r="HK57" s="115">
        <f t="shared" si="470"/>
        <v>0.900135593220339</v>
      </c>
      <c r="HL57" s="115">
        <f t="shared" si="471"/>
        <v>0.540081355932203</v>
      </c>
      <c r="HM57" s="69">
        <f t="shared" si="472"/>
        <v>231.0198</v>
      </c>
      <c r="HP57" s="92">
        <f t="shared" si="77"/>
        <v>45078</v>
      </c>
      <c r="HQ57" s="106">
        <f t="shared" si="78"/>
        <v>7912.436</v>
      </c>
      <c r="HR57" s="92">
        <v>45139</v>
      </c>
      <c r="HS57" s="106">
        <v>8865.715</v>
      </c>
      <c r="HT57" s="93">
        <f t="shared" si="79"/>
        <v>61</v>
      </c>
      <c r="HU57" s="63" t="s">
        <v>65</v>
      </c>
      <c r="HV57" s="106">
        <f t="shared" si="80"/>
        <v>953.279</v>
      </c>
      <c r="HW57" s="93">
        <f t="shared" si="81"/>
        <v>15.6275245901639</v>
      </c>
      <c r="HX57" s="115">
        <f t="shared" si="473"/>
        <v>1.0418349726776</v>
      </c>
      <c r="HY57" s="115">
        <f t="shared" si="474"/>
        <v>0.625100983606558</v>
      </c>
      <c r="HZ57" s="69">
        <f t="shared" si="173"/>
        <v>267.022114072727</v>
      </c>
      <c r="IC57" s="92">
        <f t="shared" si="85"/>
        <v>45139</v>
      </c>
      <c r="ID57" s="106">
        <f t="shared" si="86"/>
        <v>8865.715</v>
      </c>
      <c r="IE57" s="92">
        <v>45200</v>
      </c>
      <c r="IF57" s="106">
        <v>9701.322</v>
      </c>
      <c r="IG57" s="93">
        <f t="shared" si="87"/>
        <v>61</v>
      </c>
      <c r="IH57" s="63" t="s">
        <v>65</v>
      </c>
      <c r="II57" s="106">
        <f t="shared" si="480"/>
        <v>835.607</v>
      </c>
      <c r="IJ57" s="93">
        <f t="shared" si="38"/>
        <v>13.6984754098361</v>
      </c>
      <c r="IK57" s="115">
        <f t="shared" si="475"/>
        <v>0.913231693989071</v>
      </c>
      <c r="IL57" s="115">
        <f t="shared" si="476"/>
        <v>0.547939016393443</v>
      </c>
      <c r="IM57" s="69">
        <f t="shared" si="175"/>
        <v>234.061117127273</v>
      </c>
      <c r="IP57" s="92">
        <f t="shared" si="176"/>
        <v>45200</v>
      </c>
      <c r="IQ57" s="164">
        <f t="shared" si="477"/>
        <v>9701.322</v>
      </c>
      <c r="IR57" s="92">
        <v>45261</v>
      </c>
      <c r="IS57" s="106">
        <v>10581.15</v>
      </c>
      <c r="IT57" s="93">
        <v>61</v>
      </c>
      <c r="IU57" s="63" t="s">
        <v>65</v>
      </c>
      <c r="IV57" s="106">
        <f t="shared" si="94"/>
        <v>879.828</v>
      </c>
      <c r="IW57" s="93">
        <f t="shared" si="178"/>
        <v>14.4234098360656</v>
      </c>
      <c r="IX57" s="115">
        <f t="shared" si="179"/>
        <v>0.961560655737704</v>
      </c>
      <c r="IY57" s="115">
        <f t="shared" si="165"/>
        <v>0.576936393442623</v>
      </c>
      <c r="IZ57" s="69">
        <f t="shared" si="166"/>
        <v>246.447821236364</v>
      </c>
      <c r="JC57" s="92">
        <f t="shared" si="187"/>
        <v>45261</v>
      </c>
      <c r="JD57" s="106">
        <f t="shared" si="188"/>
        <v>10581.15</v>
      </c>
      <c r="JE57" s="92">
        <v>45323</v>
      </c>
      <c r="JF57" s="177">
        <v>11785.162</v>
      </c>
      <c r="JG57" s="93">
        <f t="shared" si="100"/>
        <v>62</v>
      </c>
      <c r="JH57" s="63" t="s">
        <v>65</v>
      </c>
      <c r="JI57" s="106">
        <f t="shared" si="180"/>
        <v>1204.012</v>
      </c>
      <c r="JJ57" s="93">
        <f t="shared" si="181"/>
        <v>19.4195483870968</v>
      </c>
      <c r="JK57" s="115">
        <f t="shared" si="182"/>
        <v>1.29463655913979</v>
      </c>
      <c r="JL57" s="115">
        <f t="shared" si="167"/>
        <v>0.776781935483871</v>
      </c>
      <c r="JM57" s="69">
        <f t="shared" si="168"/>
        <v>337.254706763637</v>
      </c>
      <c r="JP57" s="92">
        <f t="shared" si="126"/>
        <v>45323</v>
      </c>
      <c r="JQ57" s="106">
        <f t="shared" si="127"/>
        <v>11785.162</v>
      </c>
      <c r="JR57" s="92">
        <v>45383</v>
      </c>
      <c r="JS57" s="106">
        <v>12727.436</v>
      </c>
      <c r="JT57" s="93">
        <f t="shared" si="108"/>
        <v>60</v>
      </c>
      <c r="JU57" s="63" t="s">
        <v>65</v>
      </c>
      <c r="JV57" s="106">
        <f t="shared" si="109"/>
        <v>942.273999999999</v>
      </c>
      <c r="JW57" s="93">
        <f t="shared" si="183"/>
        <v>15.7045666666667</v>
      </c>
      <c r="JX57" s="115">
        <f t="shared" si="184"/>
        <v>1.04697111111111</v>
      </c>
      <c r="JY57" s="115">
        <f t="shared" si="169"/>
        <v>0.628182666666666</v>
      </c>
      <c r="JZ57" s="69">
        <f t="shared" si="170"/>
        <v>263.939513527273</v>
      </c>
    </row>
    <row r="58" spans="1:286">
      <c r="A58" t="str">
        <f>'SATEC Meter Schedule Template'!C58</f>
        <v>RMT-APL-01-MDB4-APR47-01-50002725-DL2</v>
      </c>
      <c r="B58" t="str">
        <f>'SATEC Meter Schedule Template'!D58</f>
        <v>MTR-APL-01-MDB4-APR47-01</v>
      </c>
      <c r="C58" t="str">
        <f>'SATEC Meter Schedule Template'!P58</f>
        <v>MDB4</v>
      </c>
      <c r="D58" t="str">
        <f>'SATEC Meter Schedule Template'!Q58</f>
        <v>APR47</v>
      </c>
      <c r="E58" t="str">
        <f>'SATEC Meter Schedule Template'!R58</f>
        <v>01</v>
      </c>
      <c r="F58">
        <f>'SATEC Meter Schedule Template'!S58</f>
        <v>50002725</v>
      </c>
      <c r="G58" t="str">
        <f>'SATEC Meter Schedule Template'!V58</f>
        <v>DL2</v>
      </c>
      <c r="H58" s="61" t="s">
        <v>217</v>
      </c>
      <c r="I58" s="63">
        <v>50002725</v>
      </c>
      <c r="J58" s="18" t="s">
        <v>218</v>
      </c>
      <c r="K58" s="98">
        <v>44410.6041670602</v>
      </c>
      <c r="L58" s="99">
        <v>0</v>
      </c>
      <c r="M58" s="92">
        <v>44442.3611111111</v>
      </c>
      <c r="N58" s="63">
        <v>891.5</v>
      </c>
      <c r="O58" s="95">
        <f t="shared" si="481"/>
        <v>31.7569440509033</v>
      </c>
      <c r="P58" s="95">
        <f t="shared" si="481"/>
        <v>891.5</v>
      </c>
      <c r="Q58" s="95">
        <f>P58/O58</f>
        <v>28.0726003916187</v>
      </c>
      <c r="R58" s="92">
        <f t="shared" si="482"/>
        <v>44410.6041670602</v>
      </c>
      <c r="S58" s="106">
        <f t="shared" si="482"/>
        <v>0</v>
      </c>
      <c r="T58" s="92">
        <v>44470</v>
      </c>
      <c r="U58" s="93">
        <v>1267.5</v>
      </c>
      <c r="V58" s="93">
        <f t="shared" si="316"/>
        <v>59.395832939801</v>
      </c>
      <c r="W58" s="63" t="s">
        <v>90</v>
      </c>
      <c r="X58" s="106">
        <f t="shared" si="317"/>
        <v>1267.5</v>
      </c>
      <c r="Y58" s="93">
        <f t="shared" si="318"/>
        <v>21.339880884988</v>
      </c>
      <c r="Z58" s="115">
        <f t="shared" si="431"/>
        <v>1.42265872566587</v>
      </c>
      <c r="AA58" s="115">
        <f t="shared" si="432"/>
        <v>0.85359523539952</v>
      </c>
      <c r="AB58" s="69">
        <f t="shared" si="433"/>
        <v>367.575</v>
      </c>
      <c r="AC58" s="93"/>
      <c r="AD58" s="92">
        <f t="shared" si="394"/>
        <v>44470</v>
      </c>
      <c r="AE58" s="106">
        <f>X58</f>
        <v>1267.5</v>
      </c>
      <c r="AF58" s="92">
        <v>44531.0000000231</v>
      </c>
      <c r="AG58" s="119">
        <f>AS58</f>
        <v>3216.65369883325</v>
      </c>
      <c r="AH58" s="93">
        <f t="shared" si="319"/>
        <v>61.0000000231012</v>
      </c>
      <c r="AI58" s="121" t="s">
        <v>208</v>
      </c>
      <c r="AJ58" s="106">
        <f t="shared" si="320"/>
        <v>1949.15369883325</v>
      </c>
      <c r="AK58" s="93">
        <f t="shared" si="321"/>
        <v>31.9533393130342</v>
      </c>
      <c r="AL58" s="115">
        <f t="shared" si="434"/>
        <v>2.13022262086895</v>
      </c>
      <c r="AM58" s="115">
        <f t="shared" si="435"/>
        <v>1.27813357252137</v>
      </c>
      <c r="AN58" s="69">
        <f t="shared" si="436"/>
        <v>565.254572661642</v>
      </c>
      <c r="AO58" s="49"/>
      <c r="AQ58" s="92">
        <v>852</v>
      </c>
      <c r="AR58">
        <v>6326</v>
      </c>
      <c r="AS58" s="84">
        <f>AR58*$BB58</f>
        <v>3216.65369883325</v>
      </c>
      <c r="AT58" s="125">
        <v>44582</v>
      </c>
      <c r="AU58" s="84">
        <v>6884</v>
      </c>
      <c r="AV58" s="84">
        <f>AU58*$BB58</f>
        <v>3500.38635200254</v>
      </c>
      <c r="AW58" s="130">
        <v>7709</v>
      </c>
      <c r="AX58">
        <v>7818</v>
      </c>
      <c r="AY58" s="84">
        <f>AX58*$BB58</f>
        <v>3975.30803311387</v>
      </c>
      <c r="AZ58" s="130">
        <v>38</v>
      </c>
      <c r="BA58">
        <v>259.263</v>
      </c>
      <c r="BB58" s="115">
        <f>BA58/$BA$60</f>
        <v>0.508481457292641</v>
      </c>
      <c r="BC58" s="92">
        <f t="shared" si="478"/>
        <v>44531.0000000231</v>
      </c>
      <c r="BD58" s="133">
        <f t="shared" si="353"/>
        <v>3216.65369883325</v>
      </c>
      <c r="BE58" s="92">
        <v>44593.9540740741</v>
      </c>
      <c r="BF58" s="136">
        <f>BD58+AZ58+((AX58-AR58)*(SUM(AZ58/SUM(($AZ$54:$AZ$56)))))</f>
        <v>3557.84086460865</v>
      </c>
      <c r="BG58" s="93">
        <f t="shared" si="322"/>
        <v>62.9540740509983</v>
      </c>
      <c r="BH58" s="137" t="s">
        <v>209</v>
      </c>
      <c r="BI58" s="106">
        <f t="shared" si="323"/>
        <v>341.187165775401</v>
      </c>
      <c r="BJ58" s="93">
        <f t="shared" si="324"/>
        <v>5.41962011067003</v>
      </c>
      <c r="BK58" s="115">
        <f t="shared" si="437"/>
        <v>0.361308007378002</v>
      </c>
      <c r="BL58" s="115">
        <f t="shared" si="438"/>
        <v>0.216784804426801</v>
      </c>
      <c r="BM58" s="69">
        <f t="shared" si="439"/>
        <v>98.9442780748662</v>
      </c>
      <c r="BN58" s="139">
        <f>BI58/SUM($BI$57:$BI$58)</f>
        <v>0.351851851851852</v>
      </c>
      <c r="BT58" s="138">
        <v>44631</v>
      </c>
      <c r="BU58" t="s">
        <v>197</v>
      </c>
      <c r="CF58" t="s">
        <v>82</v>
      </c>
      <c r="CG58" s="145" t="s">
        <v>83</v>
      </c>
      <c r="CJ58" s="92">
        <f t="shared" si="40"/>
        <v>44593.9540740741</v>
      </c>
      <c r="CK58" s="106">
        <f t="shared" si="354"/>
        <v>3557.84086460865</v>
      </c>
      <c r="CL58" s="146">
        <v>44593.9540740741</v>
      </c>
      <c r="CM58" s="147">
        <v>44596</v>
      </c>
      <c r="CN58" s="106"/>
      <c r="CO58" s="106">
        <v>0</v>
      </c>
      <c r="CP58" s="106"/>
      <c r="CQ58" s="106"/>
      <c r="CR58" s="106"/>
      <c r="CS58" s="106"/>
      <c r="CT58" s="92">
        <v>44652</v>
      </c>
      <c r="CU58" s="85">
        <v>1109</v>
      </c>
      <c r="CV58" s="93">
        <f t="shared" si="302"/>
        <v>58.0459259259005</v>
      </c>
      <c r="CW58" s="63" t="s">
        <v>65</v>
      </c>
      <c r="CX58" s="106">
        <f t="shared" si="485"/>
        <v>1109</v>
      </c>
      <c r="CY58" s="93">
        <f t="shared" si="441"/>
        <v>19.1055613690393</v>
      </c>
      <c r="CZ58" s="115">
        <f t="shared" si="442"/>
        <v>1.27370409126928</v>
      </c>
      <c r="DA58" s="115">
        <f t="shared" si="443"/>
        <v>0.764222454761571</v>
      </c>
      <c r="DB58" s="69">
        <f t="shared" si="444"/>
        <v>321.61</v>
      </c>
      <c r="DE58" s="92">
        <f t="shared" si="43"/>
        <v>44652</v>
      </c>
      <c r="DF58" s="106">
        <f t="shared" si="44"/>
        <v>1109</v>
      </c>
      <c r="DG58" s="106"/>
      <c r="DH58" s="106"/>
      <c r="DI58" s="106"/>
      <c r="DJ58" s="106"/>
      <c r="DK58" s="92">
        <v>44713</v>
      </c>
      <c r="DL58" s="149">
        <v>2237.106</v>
      </c>
      <c r="DM58" s="93">
        <f t="shared" si="304"/>
        <v>61</v>
      </c>
      <c r="DN58" s="63" t="s">
        <v>65</v>
      </c>
      <c r="DO58" s="106">
        <f t="shared" si="314"/>
        <v>1128.106</v>
      </c>
      <c r="DP58" s="93">
        <f t="shared" si="445"/>
        <v>18.4935409836066</v>
      </c>
      <c r="DQ58" s="115">
        <f t="shared" si="446"/>
        <v>1.23290273224044</v>
      </c>
      <c r="DR58" s="115">
        <f t="shared" si="447"/>
        <v>0.739741639344262</v>
      </c>
      <c r="DS58" s="69">
        <f t="shared" si="448"/>
        <v>327.15074</v>
      </c>
      <c r="DV58" s="92">
        <f t="shared" si="45"/>
        <v>44713</v>
      </c>
      <c r="DW58" s="106">
        <f t="shared" si="46"/>
        <v>2237.106</v>
      </c>
      <c r="DX58" s="106"/>
      <c r="DY58" s="106"/>
      <c r="DZ58" s="106"/>
      <c r="EA58" s="106"/>
      <c r="EB58" s="92">
        <v>44774</v>
      </c>
      <c r="EC58" s="149">
        <v>3166</v>
      </c>
      <c r="ED58" s="93">
        <f t="shared" si="306"/>
        <v>61</v>
      </c>
      <c r="EE58" s="63" t="s">
        <v>65</v>
      </c>
      <c r="EF58" s="106">
        <f t="shared" si="315"/>
        <v>928.894</v>
      </c>
      <c r="EG58" s="93">
        <f t="shared" si="449"/>
        <v>15.2277704918033</v>
      </c>
      <c r="EH58" s="115">
        <f t="shared" si="450"/>
        <v>1.01518469945355</v>
      </c>
      <c r="EI58" s="115">
        <f t="shared" si="451"/>
        <v>0.609110819672131</v>
      </c>
      <c r="EJ58" s="69">
        <f t="shared" si="452"/>
        <v>269.37926</v>
      </c>
      <c r="EM58" s="92">
        <f t="shared" si="50"/>
        <v>44774</v>
      </c>
      <c r="EN58" s="106">
        <f t="shared" si="51"/>
        <v>3166</v>
      </c>
      <c r="EO58" s="106"/>
      <c r="EP58" s="106"/>
      <c r="EQ58" s="106"/>
      <c r="ER58" s="106"/>
      <c r="ES58" s="92">
        <v>44835</v>
      </c>
      <c r="ET58" s="149">
        <v>4855</v>
      </c>
      <c r="EU58" s="93">
        <f t="shared" si="20"/>
        <v>61</v>
      </c>
      <c r="EV58" s="63" t="s">
        <v>65</v>
      </c>
      <c r="EW58" s="106">
        <f t="shared" si="146"/>
        <v>1689</v>
      </c>
      <c r="EX58" s="93">
        <f t="shared" si="453"/>
        <v>27.6885245901639</v>
      </c>
      <c r="EY58" s="115">
        <f t="shared" si="454"/>
        <v>1.84590163934426</v>
      </c>
      <c r="EZ58" s="115">
        <f t="shared" si="455"/>
        <v>1.10754098360656</v>
      </c>
      <c r="FA58" s="69">
        <f t="shared" si="456"/>
        <v>489.81</v>
      </c>
      <c r="FD58" s="92">
        <f t="shared" si="55"/>
        <v>44835</v>
      </c>
      <c r="FE58" s="106">
        <f t="shared" si="56"/>
        <v>4855</v>
      </c>
      <c r="FF58" s="106"/>
      <c r="FG58" s="106"/>
      <c r="FH58" s="106"/>
      <c r="FI58" s="106"/>
      <c r="FJ58" s="92">
        <v>44896</v>
      </c>
      <c r="FK58" s="149">
        <v>5923</v>
      </c>
      <c r="FL58" s="93">
        <f t="shared" si="26"/>
        <v>61</v>
      </c>
      <c r="FM58" s="63" t="s">
        <v>65</v>
      </c>
      <c r="FN58" s="106">
        <f t="shared" si="150"/>
        <v>1068</v>
      </c>
      <c r="FO58" s="93">
        <f t="shared" si="457"/>
        <v>17.5081967213115</v>
      </c>
      <c r="FP58" s="115">
        <f t="shared" si="458"/>
        <v>1.1672131147541</v>
      </c>
      <c r="FQ58" s="115">
        <f t="shared" si="459"/>
        <v>0.700327868852459</v>
      </c>
      <c r="FR58" s="69">
        <f t="shared" si="460"/>
        <v>309.72</v>
      </c>
      <c r="FU58" s="92">
        <f t="shared" si="61"/>
        <v>44896</v>
      </c>
      <c r="FV58" s="106">
        <f t="shared" si="62"/>
        <v>5923</v>
      </c>
      <c r="FW58" s="106"/>
      <c r="FX58" s="106"/>
      <c r="FY58" s="106"/>
      <c r="FZ58" s="106"/>
      <c r="GA58" s="92">
        <v>44958</v>
      </c>
      <c r="GB58" s="106">
        <v>7066.171</v>
      </c>
      <c r="GC58" s="93">
        <f t="shared" si="30"/>
        <v>62</v>
      </c>
      <c r="GD58" s="63" t="s">
        <v>65</v>
      </c>
      <c r="GE58" s="106">
        <f t="shared" si="195"/>
        <v>1143.171</v>
      </c>
      <c r="GF58" s="93">
        <f t="shared" si="461"/>
        <v>18.4382419354839</v>
      </c>
      <c r="GG58" s="115">
        <f t="shared" si="462"/>
        <v>1.22921612903226</v>
      </c>
      <c r="GH58" s="115">
        <f t="shared" si="463"/>
        <v>0.737529677419355</v>
      </c>
      <c r="GI58" s="69">
        <f t="shared" si="464"/>
        <v>331.51959</v>
      </c>
      <c r="GL58" s="92">
        <f t="shared" si="66"/>
        <v>44958</v>
      </c>
      <c r="GM58" s="106">
        <f t="shared" si="67"/>
        <v>7066.171</v>
      </c>
      <c r="GN58" s="106"/>
      <c r="GO58" s="106"/>
      <c r="GP58" s="106"/>
      <c r="GQ58" s="106"/>
      <c r="GR58" s="92">
        <v>45017</v>
      </c>
      <c r="GS58" s="106">
        <v>8376.02</v>
      </c>
      <c r="GT58" s="93">
        <f t="shared" si="262"/>
        <v>59</v>
      </c>
      <c r="GU58" s="63" t="s">
        <v>65</v>
      </c>
      <c r="GV58" s="106">
        <f t="shared" si="263"/>
        <v>1309.849</v>
      </c>
      <c r="GW58" s="93">
        <f t="shared" si="465"/>
        <v>22.2008305084746</v>
      </c>
      <c r="GX58" s="115">
        <f t="shared" si="466"/>
        <v>1.48005536723164</v>
      </c>
      <c r="GY58" s="115">
        <f t="shared" si="467"/>
        <v>0.888033220338983</v>
      </c>
      <c r="GZ58" s="69">
        <f t="shared" si="468"/>
        <v>379.85621</v>
      </c>
      <c r="HC58" s="92">
        <f t="shared" si="71"/>
        <v>45017</v>
      </c>
      <c r="HD58" s="106">
        <f t="shared" si="72"/>
        <v>8376.02</v>
      </c>
      <c r="HE58" s="92">
        <v>45078</v>
      </c>
      <c r="HF58" s="106">
        <v>9452.826</v>
      </c>
      <c r="HG58" s="93">
        <v>59</v>
      </c>
      <c r="HH58" s="63" t="s">
        <v>65</v>
      </c>
      <c r="HI58" s="106">
        <f t="shared" si="73"/>
        <v>1076.806</v>
      </c>
      <c r="HJ58" s="93">
        <f t="shared" si="469"/>
        <v>18.2509491525424</v>
      </c>
      <c r="HK58" s="115">
        <f t="shared" si="470"/>
        <v>1.21672994350282</v>
      </c>
      <c r="HL58" s="115">
        <f t="shared" si="471"/>
        <v>0.730037966101694</v>
      </c>
      <c r="HM58" s="69">
        <f t="shared" si="472"/>
        <v>312.27374</v>
      </c>
      <c r="HP58" s="92">
        <f t="shared" si="77"/>
        <v>45078</v>
      </c>
      <c r="HQ58" s="106">
        <f t="shared" si="78"/>
        <v>9452.826</v>
      </c>
      <c r="HR58" s="92">
        <v>45139</v>
      </c>
      <c r="HS58" s="106">
        <v>10385.578</v>
      </c>
      <c r="HT58" s="93">
        <f t="shared" si="79"/>
        <v>61</v>
      </c>
      <c r="HU58" s="63" t="s">
        <v>65</v>
      </c>
      <c r="HV58" s="106">
        <f t="shared" si="80"/>
        <v>932.752</v>
      </c>
      <c r="HW58" s="93">
        <f t="shared" si="81"/>
        <v>15.2910163934426</v>
      </c>
      <c r="HX58" s="115">
        <f t="shared" si="473"/>
        <v>1.01940109289618</v>
      </c>
      <c r="HY58" s="115">
        <f t="shared" si="474"/>
        <v>0.611640655737705</v>
      </c>
      <c r="HZ58" s="69">
        <f t="shared" si="173"/>
        <v>261.272314763636</v>
      </c>
      <c r="IC58" s="92">
        <f t="shared" si="85"/>
        <v>45139</v>
      </c>
      <c r="ID58" s="106">
        <f t="shared" si="86"/>
        <v>10385.578</v>
      </c>
      <c r="IE58" s="92">
        <v>45200</v>
      </c>
      <c r="IF58" s="106">
        <v>11070.991</v>
      </c>
      <c r="IG58" s="93">
        <f t="shared" si="87"/>
        <v>61</v>
      </c>
      <c r="IH58" s="63" t="s">
        <v>65</v>
      </c>
      <c r="II58" s="106">
        <f t="shared" si="480"/>
        <v>685.413</v>
      </c>
      <c r="IJ58" s="93">
        <f t="shared" si="38"/>
        <v>11.2362786885246</v>
      </c>
      <c r="IK58" s="115">
        <f t="shared" si="475"/>
        <v>0.74908524590164</v>
      </c>
      <c r="IL58" s="115">
        <f t="shared" si="476"/>
        <v>0.449451147540984</v>
      </c>
      <c r="IM58" s="69">
        <f t="shared" si="175"/>
        <v>191.990412327273</v>
      </c>
      <c r="IP58" s="92">
        <f t="shared" si="176"/>
        <v>45200</v>
      </c>
      <c r="IQ58" s="164">
        <f t="shared" si="477"/>
        <v>11070.991</v>
      </c>
      <c r="IR58" s="92">
        <v>45261</v>
      </c>
      <c r="IS58" s="106">
        <v>12448.552</v>
      </c>
      <c r="IT58" s="93">
        <v>61</v>
      </c>
      <c r="IU58" s="63" t="s">
        <v>65</v>
      </c>
      <c r="IV58" s="106">
        <f t="shared" si="94"/>
        <v>1377.561</v>
      </c>
      <c r="IW58" s="93">
        <f t="shared" si="178"/>
        <v>22.5829672131147</v>
      </c>
      <c r="IX58" s="115">
        <f t="shared" si="179"/>
        <v>1.50553114754098</v>
      </c>
      <c r="IY58" s="115">
        <f t="shared" si="165"/>
        <v>0.90331868852459</v>
      </c>
      <c r="IZ58" s="69">
        <f t="shared" si="166"/>
        <v>385.867359381818</v>
      </c>
      <c r="JC58" s="92">
        <f t="shared" si="187"/>
        <v>45261</v>
      </c>
      <c r="JD58" s="106">
        <f t="shared" si="188"/>
        <v>12448.552</v>
      </c>
      <c r="JE58" s="92">
        <v>45323</v>
      </c>
      <c r="JF58" s="177">
        <v>14165.182</v>
      </c>
      <c r="JG58" s="93">
        <f t="shared" si="100"/>
        <v>62</v>
      </c>
      <c r="JH58" s="63" t="s">
        <v>65</v>
      </c>
      <c r="JI58" s="106">
        <f t="shared" si="180"/>
        <v>1716.63</v>
      </c>
      <c r="JJ58" s="93">
        <f t="shared" si="181"/>
        <v>27.6875806451613</v>
      </c>
      <c r="JK58" s="115">
        <f t="shared" si="182"/>
        <v>1.84583870967742</v>
      </c>
      <c r="JL58" s="115">
        <f t="shared" si="167"/>
        <v>1.10750322580645</v>
      </c>
      <c r="JM58" s="69">
        <f t="shared" si="168"/>
        <v>480.843668727273</v>
      </c>
      <c r="JP58" s="92">
        <f t="shared" si="126"/>
        <v>45323</v>
      </c>
      <c r="JQ58" s="106">
        <f t="shared" si="127"/>
        <v>14165.182</v>
      </c>
      <c r="JR58" s="92">
        <v>45383</v>
      </c>
      <c r="JS58" s="106">
        <v>16001.919</v>
      </c>
      <c r="JT58" s="93">
        <f t="shared" si="108"/>
        <v>60</v>
      </c>
      <c r="JU58" s="63" t="s">
        <v>65</v>
      </c>
      <c r="JV58" s="106">
        <f t="shared" si="109"/>
        <v>1836.737</v>
      </c>
      <c r="JW58" s="93">
        <f t="shared" si="183"/>
        <v>30.6122833333333</v>
      </c>
      <c r="JX58" s="115">
        <f t="shared" si="184"/>
        <v>2.04081888888889</v>
      </c>
      <c r="JY58" s="115">
        <f t="shared" si="169"/>
        <v>1.22449133333333</v>
      </c>
      <c r="JZ58" s="69">
        <f t="shared" si="170"/>
        <v>514.486731309091</v>
      </c>
    </row>
    <row r="59" ht="28.8" spans="1:286">
      <c r="A59" t="str">
        <f>'SATEC Meter Schedule Template'!C59</f>
        <v>RMT-APL-01-MDB5-APR48-01-50002673-DL1</v>
      </c>
      <c r="B59" t="str">
        <f>'SATEC Meter Schedule Template'!D59</f>
        <v>MTR-APL-01-MDB5-APR48-01</v>
      </c>
      <c r="C59" t="str">
        <f>'SATEC Meter Schedule Template'!P59</f>
        <v>MDB5</v>
      </c>
      <c r="D59" t="str">
        <f>'SATEC Meter Schedule Template'!Q59</f>
        <v>APR48</v>
      </c>
      <c r="E59" t="str">
        <f>'SATEC Meter Schedule Template'!R59</f>
        <v>01</v>
      </c>
      <c r="F59">
        <f>'SATEC Meter Schedule Template'!S59</f>
        <v>50002673</v>
      </c>
      <c r="G59" t="str">
        <f>'SATEC Meter Schedule Template'!V59</f>
        <v>DL1</v>
      </c>
      <c r="H59" s="61" t="s">
        <v>219</v>
      </c>
      <c r="I59" s="63">
        <v>50002673</v>
      </c>
      <c r="J59" s="18" t="s">
        <v>220</v>
      </c>
      <c r="K59" s="92"/>
      <c r="L59" s="93"/>
      <c r="M59" s="92"/>
      <c r="N59" s="94"/>
      <c r="O59" s="95"/>
      <c r="P59" s="95"/>
      <c r="Q59" s="95"/>
      <c r="R59" s="105">
        <v>44398</v>
      </c>
      <c r="S59" s="63">
        <v>0</v>
      </c>
      <c r="T59" s="92">
        <v>44470</v>
      </c>
      <c r="U59" s="93">
        <v>676</v>
      </c>
      <c r="V59" s="93">
        <f t="shared" si="316"/>
        <v>72</v>
      </c>
      <c r="W59" s="63" t="s">
        <v>65</v>
      </c>
      <c r="X59" s="106">
        <f t="shared" si="317"/>
        <v>676</v>
      </c>
      <c r="Y59" s="93">
        <f t="shared" si="318"/>
        <v>9.38888888888889</v>
      </c>
      <c r="Z59" s="115">
        <f t="shared" si="431"/>
        <v>0.625925925925926</v>
      </c>
      <c r="AA59" s="115">
        <f t="shared" si="432"/>
        <v>0.375555555555556</v>
      </c>
      <c r="AB59" s="69">
        <f t="shared" si="433"/>
        <v>196.04</v>
      </c>
      <c r="AC59" s="93"/>
      <c r="AD59" s="92">
        <f t="shared" si="394"/>
        <v>44470</v>
      </c>
      <c r="AE59" s="106">
        <f t="shared" ref="AE59:AE81" si="486">U59</f>
        <v>676</v>
      </c>
      <c r="AF59" s="92">
        <v>44531.0000000231</v>
      </c>
      <c r="AG59" s="93">
        <v>1341</v>
      </c>
      <c r="AH59" s="93">
        <f t="shared" si="319"/>
        <v>61.0000000231012</v>
      </c>
      <c r="AI59" s="63" t="s">
        <v>65</v>
      </c>
      <c r="AJ59" s="106">
        <f t="shared" si="320"/>
        <v>665</v>
      </c>
      <c r="AK59" s="93">
        <f t="shared" si="321"/>
        <v>10.9016393401338</v>
      </c>
      <c r="AL59" s="115">
        <f t="shared" si="434"/>
        <v>0.726775956008917</v>
      </c>
      <c r="AM59" s="115">
        <f t="shared" si="435"/>
        <v>0.43606557360535</v>
      </c>
      <c r="AN59" s="69">
        <f t="shared" si="436"/>
        <v>192.85</v>
      </c>
      <c r="AQ59" s="92"/>
      <c r="BC59" s="92">
        <f t="shared" si="478"/>
        <v>44531.0000000231</v>
      </c>
      <c r="BD59" s="106">
        <f t="shared" si="353"/>
        <v>1341</v>
      </c>
      <c r="BE59" s="92">
        <v>44593.9733449074</v>
      </c>
      <c r="BF59" s="95">
        <v>3114.218</v>
      </c>
      <c r="BG59" s="93">
        <f t="shared" si="322"/>
        <v>62.9733448842962</v>
      </c>
      <c r="BH59" s="63" t="s">
        <v>121</v>
      </c>
      <c r="BI59" s="106">
        <f t="shared" si="323"/>
        <v>1773.218</v>
      </c>
      <c r="BJ59" s="93">
        <f t="shared" si="324"/>
        <v>28.1582311255344</v>
      </c>
      <c r="BK59" s="115">
        <f t="shared" si="437"/>
        <v>1.87721540836896</v>
      </c>
      <c r="BL59" s="115">
        <f t="shared" si="438"/>
        <v>1.12632924502137</v>
      </c>
      <c r="BM59" s="69">
        <f t="shared" si="439"/>
        <v>514.23322</v>
      </c>
      <c r="BS59">
        <v>3</v>
      </c>
      <c r="BT59" s="138">
        <v>44631</v>
      </c>
      <c r="BU59" s="142">
        <v>0.381944444444444</v>
      </c>
      <c r="BV59" s="49">
        <v>17.26</v>
      </c>
      <c r="BW59" s="49">
        <v>17.25</v>
      </c>
      <c r="BX59" s="139">
        <f>(BW59/BV59)</f>
        <v>0.999420625724218</v>
      </c>
      <c r="BY59" s="49" t="s">
        <v>66</v>
      </c>
      <c r="BZ59" s="144" t="s">
        <v>221</v>
      </c>
      <c r="CA59" t="s">
        <v>124</v>
      </c>
      <c r="CB59" s="142">
        <v>0.436111111111111</v>
      </c>
      <c r="CC59">
        <v>15.36</v>
      </c>
      <c r="CD59">
        <v>15.25</v>
      </c>
      <c r="CE59" s="115">
        <f>(CD59/CC59)</f>
        <v>0.992838541666667</v>
      </c>
      <c r="CF59" t="s">
        <v>82</v>
      </c>
      <c r="CG59" s="145" t="s">
        <v>83</v>
      </c>
      <c r="CJ59" s="92">
        <f t="shared" si="40"/>
        <v>44593.9733449074</v>
      </c>
      <c r="CK59" s="106">
        <f t="shared" si="354"/>
        <v>3114.218</v>
      </c>
      <c r="CL59" s="146">
        <v>44631.4131944444</v>
      </c>
      <c r="CM59" s="63">
        <v>3731.236</v>
      </c>
      <c r="CN59" s="106">
        <f t="shared" ref="CN59:CN60" si="487">CM59-CK59</f>
        <v>617.018</v>
      </c>
      <c r="CO59" s="63">
        <v>2200.089</v>
      </c>
      <c r="CP59" s="106"/>
      <c r="CQ59" s="106"/>
      <c r="CR59" s="106"/>
      <c r="CS59" s="106"/>
      <c r="CT59" s="92">
        <v>44652</v>
      </c>
      <c r="CU59" s="149">
        <v>2459</v>
      </c>
      <c r="CV59" s="93">
        <f t="shared" si="302"/>
        <v>58.0266550926026</v>
      </c>
      <c r="CW59" s="63" t="s">
        <v>121</v>
      </c>
      <c r="CX59" s="106">
        <f>(CU59-CO59)+CN59</f>
        <v>875.929</v>
      </c>
      <c r="CY59" s="93">
        <f t="shared" si="441"/>
        <v>15.0952867884964</v>
      </c>
      <c r="CZ59" s="115">
        <f t="shared" si="442"/>
        <v>1.00635245256643</v>
      </c>
      <c r="DA59" s="115">
        <f t="shared" si="443"/>
        <v>0.603811471539855</v>
      </c>
      <c r="DB59" s="69">
        <f t="shared" si="444"/>
        <v>254.01941</v>
      </c>
      <c r="DE59" s="92">
        <f t="shared" si="43"/>
        <v>44652</v>
      </c>
      <c r="DF59" s="106">
        <f t="shared" si="44"/>
        <v>2459</v>
      </c>
      <c r="DG59" s="106"/>
      <c r="DH59" s="106"/>
      <c r="DI59" s="106"/>
      <c r="DJ59" s="106"/>
      <c r="DK59" s="92">
        <v>44713</v>
      </c>
      <c r="DL59" s="149">
        <v>3117.224</v>
      </c>
      <c r="DM59" s="93">
        <f t="shared" si="304"/>
        <v>61</v>
      </c>
      <c r="DN59" s="63" t="s">
        <v>65</v>
      </c>
      <c r="DO59" s="106">
        <f t="shared" si="314"/>
        <v>658.224</v>
      </c>
      <c r="DP59" s="93">
        <f t="shared" si="445"/>
        <v>10.7905573770492</v>
      </c>
      <c r="DQ59" s="115">
        <f t="shared" si="446"/>
        <v>0.719370491803279</v>
      </c>
      <c r="DR59" s="115">
        <f t="shared" si="447"/>
        <v>0.431622295081967</v>
      </c>
      <c r="DS59" s="69">
        <f t="shared" si="448"/>
        <v>190.88496</v>
      </c>
      <c r="DV59" s="92">
        <f t="shared" si="45"/>
        <v>44713</v>
      </c>
      <c r="DW59" s="106">
        <f t="shared" si="46"/>
        <v>3117.224</v>
      </c>
      <c r="DX59" s="106"/>
      <c r="DY59" s="106"/>
      <c r="DZ59" s="106"/>
      <c r="EA59" s="106"/>
      <c r="EB59" s="92">
        <v>44774</v>
      </c>
      <c r="EC59" s="149">
        <v>3981</v>
      </c>
      <c r="ED59" s="93">
        <f t="shared" si="306"/>
        <v>61</v>
      </c>
      <c r="EE59" s="63" t="s">
        <v>65</v>
      </c>
      <c r="EF59" s="106">
        <f t="shared" si="315"/>
        <v>863.776</v>
      </c>
      <c r="EG59" s="93">
        <f t="shared" si="449"/>
        <v>14.160262295082</v>
      </c>
      <c r="EH59" s="115">
        <f t="shared" si="450"/>
        <v>0.944017486338798</v>
      </c>
      <c r="EI59" s="115">
        <f t="shared" si="451"/>
        <v>0.566410491803279</v>
      </c>
      <c r="EJ59" s="69">
        <f t="shared" si="452"/>
        <v>250.49504</v>
      </c>
      <c r="EM59" s="92">
        <f t="shared" si="50"/>
        <v>44774</v>
      </c>
      <c r="EN59" s="106">
        <f t="shared" si="51"/>
        <v>3981</v>
      </c>
      <c r="EO59" s="106"/>
      <c r="EP59" s="106"/>
      <c r="EQ59" s="106"/>
      <c r="ER59" s="106"/>
      <c r="ES59" s="92">
        <v>44835</v>
      </c>
      <c r="ET59" s="149">
        <v>4742</v>
      </c>
      <c r="EU59" s="93">
        <f t="shared" si="20"/>
        <v>61</v>
      </c>
      <c r="EV59" s="63" t="s">
        <v>65</v>
      </c>
      <c r="EW59" s="106">
        <f t="shared" si="146"/>
        <v>761</v>
      </c>
      <c r="EX59" s="93">
        <f t="shared" si="453"/>
        <v>12.4754098360656</v>
      </c>
      <c r="EY59" s="115">
        <f t="shared" si="454"/>
        <v>0.831693989071038</v>
      </c>
      <c r="EZ59" s="115">
        <f t="shared" si="455"/>
        <v>0.499016393442623</v>
      </c>
      <c r="FA59" s="69">
        <f t="shared" si="456"/>
        <v>220.69</v>
      </c>
      <c r="FD59" s="92">
        <f t="shared" si="55"/>
        <v>44835</v>
      </c>
      <c r="FE59" s="106">
        <f t="shared" si="56"/>
        <v>4742</v>
      </c>
      <c r="FF59" s="106"/>
      <c r="FG59" s="106"/>
      <c r="FH59" s="106"/>
      <c r="FI59" s="106"/>
      <c r="FJ59" s="92">
        <v>44896</v>
      </c>
      <c r="FK59" s="149">
        <v>5397</v>
      </c>
      <c r="FL59" s="93">
        <f t="shared" si="26"/>
        <v>61</v>
      </c>
      <c r="FM59" s="63" t="s">
        <v>65</v>
      </c>
      <c r="FN59" s="106">
        <f t="shared" si="150"/>
        <v>655</v>
      </c>
      <c r="FO59" s="93">
        <f t="shared" si="457"/>
        <v>10.7377049180328</v>
      </c>
      <c r="FP59" s="115">
        <f t="shared" si="458"/>
        <v>0.715846994535519</v>
      </c>
      <c r="FQ59" s="115">
        <f t="shared" si="459"/>
        <v>0.429508196721311</v>
      </c>
      <c r="FR59" s="69">
        <f t="shared" si="460"/>
        <v>189.95</v>
      </c>
      <c r="FU59" s="92">
        <f t="shared" si="61"/>
        <v>44896</v>
      </c>
      <c r="FV59" s="106">
        <f t="shared" si="62"/>
        <v>5397</v>
      </c>
      <c r="FW59" s="106"/>
      <c r="FX59" s="106"/>
      <c r="FY59" s="106"/>
      <c r="FZ59" s="106"/>
      <c r="GA59" s="92">
        <v>44958</v>
      </c>
      <c r="GB59" s="106">
        <v>7080.7</v>
      </c>
      <c r="GC59" s="93">
        <f t="shared" si="30"/>
        <v>62</v>
      </c>
      <c r="GD59" s="63" t="s">
        <v>65</v>
      </c>
      <c r="GE59" s="106">
        <f t="shared" si="195"/>
        <v>1683.7</v>
      </c>
      <c r="GF59" s="93">
        <f t="shared" si="461"/>
        <v>27.1564516129032</v>
      </c>
      <c r="GG59" s="115">
        <f t="shared" si="462"/>
        <v>1.81043010752688</v>
      </c>
      <c r="GH59" s="115">
        <f t="shared" si="463"/>
        <v>1.08625806451613</v>
      </c>
      <c r="GI59" s="69">
        <f t="shared" si="464"/>
        <v>488.273</v>
      </c>
      <c r="GL59" s="92">
        <f t="shared" si="66"/>
        <v>44958</v>
      </c>
      <c r="GM59" s="106">
        <f t="shared" si="67"/>
        <v>7080.7</v>
      </c>
      <c r="GN59" s="106"/>
      <c r="GO59" s="106"/>
      <c r="GP59" s="106"/>
      <c r="GQ59" s="106"/>
      <c r="GR59" s="92">
        <v>45017</v>
      </c>
      <c r="GS59" s="106">
        <v>7888.058</v>
      </c>
      <c r="GT59" s="93">
        <f t="shared" si="262"/>
        <v>59</v>
      </c>
      <c r="GU59" s="63" t="s">
        <v>65</v>
      </c>
      <c r="GV59" s="106">
        <f t="shared" si="263"/>
        <v>807.358</v>
      </c>
      <c r="GW59" s="93">
        <f t="shared" si="465"/>
        <v>13.6840338983051</v>
      </c>
      <c r="GX59" s="115">
        <f t="shared" si="466"/>
        <v>0.912268926553673</v>
      </c>
      <c r="GY59" s="115">
        <f t="shared" si="467"/>
        <v>0.547361355932204</v>
      </c>
      <c r="GZ59" s="69">
        <f t="shared" si="468"/>
        <v>234.13382</v>
      </c>
      <c r="HC59" s="92">
        <f t="shared" si="71"/>
        <v>45017</v>
      </c>
      <c r="HD59" s="106">
        <f t="shared" si="72"/>
        <v>7888.058</v>
      </c>
      <c r="HE59" s="92">
        <v>45078</v>
      </c>
      <c r="HF59" s="106">
        <v>8773.298</v>
      </c>
      <c r="HG59" s="93">
        <v>59</v>
      </c>
      <c r="HH59" s="63" t="s">
        <v>65</v>
      </c>
      <c r="HI59" s="106">
        <f t="shared" si="73"/>
        <v>885.240000000001</v>
      </c>
      <c r="HJ59" s="93">
        <f t="shared" si="469"/>
        <v>15.0040677966102</v>
      </c>
      <c r="HK59" s="115">
        <f t="shared" si="470"/>
        <v>1.00027118644068</v>
      </c>
      <c r="HL59" s="115">
        <f t="shared" si="471"/>
        <v>0.600162711864407</v>
      </c>
      <c r="HM59" s="69">
        <f t="shared" si="472"/>
        <v>256.7196</v>
      </c>
      <c r="HP59" s="92">
        <f t="shared" si="77"/>
        <v>45078</v>
      </c>
      <c r="HQ59" s="106">
        <f t="shared" si="78"/>
        <v>8773.298</v>
      </c>
      <c r="HR59" s="92">
        <v>45139</v>
      </c>
      <c r="HS59" s="106">
        <v>10101.084</v>
      </c>
      <c r="HT59" s="93">
        <f t="shared" si="79"/>
        <v>61</v>
      </c>
      <c r="HU59" s="63" t="s">
        <v>65</v>
      </c>
      <c r="HV59" s="106">
        <f t="shared" si="80"/>
        <v>1327.786</v>
      </c>
      <c r="HW59" s="93">
        <f t="shared" si="81"/>
        <v>21.7669836065574</v>
      </c>
      <c r="HX59" s="115">
        <f t="shared" si="473"/>
        <v>1.45113224043716</v>
      </c>
      <c r="HY59" s="115">
        <f t="shared" si="474"/>
        <v>0.870679344262295</v>
      </c>
      <c r="HZ59" s="69">
        <f t="shared" si="173"/>
        <v>371.924929381818</v>
      </c>
      <c r="IC59" s="92">
        <f t="shared" si="85"/>
        <v>45139</v>
      </c>
      <c r="ID59" s="106">
        <f t="shared" si="86"/>
        <v>10101.084</v>
      </c>
      <c r="IE59" s="92">
        <v>45200</v>
      </c>
      <c r="IF59" s="106">
        <v>10830.397</v>
      </c>
      <c r="IG59" s="93">
        <f t="shared" si="87"/>
        <v>61</v>
      </c>
      <c r="IH59" s="63" t="s">
        <v>65</v>
      </c>
      <c r="II59" s="106">
        <f t="shared" si="480"/>
        <v>729.313</v>
      </c>
      <c r="IJ59" s="93">
        <f t="shared" si="38"/>
        <v>11.9559508196721</v>
      </c>
      <c r="IK59" s="115">
        <f t="shared" si="475"/>
        <v>0.797063387978142</v>
      </c>
      <c r="IL59" s="115">
        <f t="shared" si="476"/>
        <v>0.478238032786885</v>
      </c>
      <c r="IM59" s="69">
        <f t="shared" si="175"/>
        <v>204.287201418182</v>
      </c>
      <c r="IP59" s="92">
        <f t="shared" si="176"/>
        <v>45200</v>
      </c>
      <c r="IQ59" s="164">
        <f t="shared" si="477"/>
        <v>10830.397</v>
      </c>
      <c r="IR59" s="92">
        <v>45261</v>
      </c>
      <c r="IS59" s="106">
        <v>11923.149</v>
      </c>
      <c r="IT59" s="93">
        <v>61</v>
      </c>
      <c r="IU59" s="63" t="s">
        <v>65</v>
      </c>
      <c r="IV59" s="106">
        <f t="shared" si="94"/>
        <v>1092.752</v>
      </c>
      <c r="IW59" s="93">
        <f t="shared" si="178"/>
        <v>17.9139672131147</v>
      </c>
      <c r="IX59" s="115">
        <f t="shared" si="179"/>
        <v>1.19426448087432</v>
      </c>
      <c r="IY59" s="115">
        <f t="shared" si="165"/>
        <v>0.716558688524589</v>
      </c>
      <c r="IZ59" s="69">
        <f t="shared" si="166"/>
        <v>306.089769309091</v>
      </c>
      <c r="JC59" s="92">
        <f t="shared" si="187"/>
        <v>45261</v>
      </c>
      <c r="JD59" s="106">
        <f t="shared" si="188"/>
        <v>11923.149</v>
      </c>
      <c r="JE59" s="92">
        <v>45323</v>
      </c>
      <c r="JF59" s="177">
        <v>12847.499</v>
      </c>
      <c r="JG59" s="93">
        <f t="shared" si="100"/>
        <v>62</v>
      </c>
      <c r="JH59" s="63" t="s">
        <v>65</v>
      </c>
      <c r="JI59" s="106">
        <f t="shared" si="180"/>
        <v>924.35</v>
      </c>
      <c r="JJ59" s="93">
        <f t="shared" si="181"/>
        <v>14.9088709677419</v>
      </c>
      <c r="JK59" s="115">
        <f t="shared" si="182"/>
        <v>0.993924731182796</v>
      </c>
      <c r="JL59" s="115">
        <f t="shared" si="167"/>
        <v>0.596354838709678</v>
      </c>
      <c r="JM59" s="69">
        <f t="shared" si="168"/>
        <v>258.918838181818</v>
      </c>
      <c r="JP59" s="92">
        <f t="shared" si="126"/>
        <v>45323</v>
      </c>
      <c r="JQ59" s="106">
        <f t="shared" si="127"/>
        <v>12847.499</v>
      </c>
      <c r="JR59" s="92">
        <v>45383</v>
      </c>
      <c r="JS59" s="106">
        <v>13879.046</v>
      </c>
      <c r="JT59" s="93">
        <f t="shared" si="108"/>
        <v>60</v>
      </c>
      <c r="JU59" s="63" t="s">
        <v>65</v>
      </c>
      <c r="JV59" s="106">
        <f t="shared" si="109"/>
        <v>1031.547</v>
      </c>
      <c r="JW59" s="93">
        <f t="shared" si="183"/>
        <v>17.19245</v>
      </c>
      <c r="JX59" s="115">
        <f t="shared" si="184"/>
        <v>1.14616333333333</v>
      </c>
      <c r="JY59" s="115">
        <f t="shared" si="169"/>
        <v>0.687698</v>
      </c>
      <c r="JZ59" s="69">
        <f t="shared" si="170"/>
        <v>288.9456924</v>
      </c>
    </row>
    <row r="60" ht="28.8" spans="1:286">
      <c r="A60" t="str">
        <f>'SATEC Meter Schedule Template'!C60</f>
        <v>RMT-APL-01-MDB5-APR49-01-50002673-DL2</v>
      </c>
      <c r="B60" t="str">
        <f>'SATEC Meter Schedule Template'!D60</f>
        <v>MTR-APL-01-MDB5-APR49-01</v>
      </c>
      <c r="C60" t="str">
        <f>'SATEC Meter Schedule Template'!P60</f>
        <v>MDB5</v>
      </c>
      <c r="D60" t="str">
        <f>'SATEC Meter Schedule Template'!Q60</f>
        <v>APR49</v>
      </c>
      <c r="E60" t="str">
        <f>'SATEC Meter Schedule Template'!R60</f>
        <v>01</v>
      </c>
      <c r="F60">
        <f>'SATEC Meter Schedule Template'!S60</f>
        <v>50002673</v>
      </c>
      <c r="G60" t="str">
        <f>'SATEC Meter Schedule Template'!V60</f>
        <v>DL2</v>
      </c>
      <c r="H60" s="61" t="s">
        <v>222</v>
      </c>
      <c r="I60" s="63">
        <v>50002673</v>
      </c>
      <c r="J60" s="18" t="s">
        <v>223</v>
      </c>
      <c r="K60" s="92"/>
      <c r="L60" s="93"/>
      <c r="M60" s="92"/>
      <c r="N60" s="94"/>
      <c r="O60" s="95"/>
      <c r="P60" s="95"/>
      <c r="Q60" s="95"/>
      <c r="R60" s="105">
        <v>44398</v>
      </c>
      <c r="S60" s="63">
        <v>0</v>
      </c>
      <c r="T60" s="92">
        <v>44470</v>
      </c>
      <c r="U60" s="93">
        <v>294</v>
      </c>
      <c r="V60" s="93">
        <f t="shared" si="316"/>
        <v>72</v>
      </c>
      <c r="W60" s="63" t="s">
        <v>65</v>
      </c>
      <c r="X60" s="106">
        <f t="shared" si="317"/>
        <v>294</v>
      </c>
      <c r="Y60" s="93">
        <f t="shared" si="318"/>
        <v>4.08333333333333</v>
      </c>
      <c r="Z60" s="115">
        <f t="shared" si="431"/>
        <v>0.272222222222222</v>
      </c>
      <c r="AA60" s="115">
        <f t="shared" si="432"/>
        <v>0.163333333333333</v>
      </c>
      <c r="AB60" s="69">
        <f t="shared" si="433"/>
        <v>85.26</v>
      </c>
      <c r="AC60" s="93"/>
      <c r="AD60" s="92">
        <f t="shared" si="394"/>
        <v>44470</v>
      </c>
      <c r="AE60" s="106">
        <f t="shared" si="486"/>
        <v>294</v>
      </c>
      <c r="AF60" s="92">
        <v>44531.0000000231</v>
      </c>
      <c r="AG60" s="93">
        <v>902</v>
      </c>
      <c r="AH60" s="93">
        <f t="shared" si="319"/>
        <v>61.0000000231012</v>
      </c>
      <c r="AI60" s="63" t="s">
        <v>65</v>
      </c>
      <c r="AJ60" s="106">
        <f t="shared" si="320"/>
        <v>608</v>
      </c>
      <c r="AK60" s="93">
        <f t="shared" si="321"/>
        <v>9.96721311097944</v>
      </c>
      <c r="AL60" s="115">
        <f t="shared" si="434"/>
        <v>0.664480874065296</v>
      </c>
      <c r="AM60" s="115">
        <f t="shared" si="435"/>
        <v>0.398688524439178</v>
      </c>
      <c r="AN60" s="69">
        <f t="shared" si="436"/>
        <v>176.32</v>
      </c>
      <c r="AQ60" s="92"/>
      <c r="BA60">
        <v>509.877</v>
      </c>
      <c r="BC60" s="92">
        <f t="shared" si="478"/>
        <v>44531.0000000231</v>
      </c>
      <c r="BD60" s="106">
        <f t="shared" si="353"/>
        <v>902</v>
      </c>
      <c r="BE60" s="92">
        <v>44593.9733449074</v>
      </c>
      <c r="BF60" s="95">
        <v>1714.556</v>
      </c>
      <c r="BG60" s="93">
        <f t="shared" si="322"/>
        <v>62.9733448842962</v>
      </c>
      <c r="BH60" s="63" t="s">
        <v>121</v>
      </c>
      <c r="BI60" s="106">
        <f t="shared" si="323"/>
        <v>812.556</v>
      </c>
      <c r="BJ60" s="93">
        <f t="shared" si="324"/>
        <v>12.9031735807102</v>
      </c>
      <c r="BK60" s="115">
        <f t="shared" si="437"/>
        <v>0.860211572047344</v>
      </c>
      <c r="BL60" s="115">
        <f t="shared" si="438"/>
        <v>0.516126943228406</v>
      </c>
      <c r="BM60" s="69">
        <f t="shared" si="439"/>
        <v>235.64124</v>
      </c>
      <c r="BS60">
        <v>3</v>
      </c>
      <c r="BT60" s="138">
        <v>44631</v>
      </c>
      <c r="BU60" s="142">
        <v>0.381944444444444</v>
      </c>
      <c r="BV60" s="49">
        <v>1.04</v>
      </c>
      <c r="BW60" s="49">
        <v>0.9</v>
      </c>
      <c r="BX60" s="139">
        <f>(BW60/BV60)</f>
        <v>0.865384615384615</v>
      </c>
      <c r="BY60" s="49" t="s">
        <v>66</v>
      </c>
      <c r="BZ60" s="144" t="s">
        <v>224</v>
      </c>
      <c r="CA60" t="s">
        <v>124</v>
      </c>
      <c r="CB60" s="142">
        <v>0.436111111111111</v>
      </c>
      <c r="CC60">
        <v>1.64</v>
      </c>
      <c r="CD60">
        <v>1.63</v>
      </c>
      <c r="CE60" s="115">
        <f t="shared" ref="CE60:CE75" si="488">(CD60/CC60)</f>
        <v>0.99390243902439</v>
      </c>
      <c r="CF60" t="s">
        <v>82</v>
      </c>
      <c r="CG60" s="145" t="s">
        <v>83</v>
      </c>
      <c r="CJ60" s="92">
        <f t="shared" si="40"/>
        <v>44593.9733449074</v>
      </c>
      <c r="CK60" s="106">
        <f t="shared" si="354"/>
        <v>1714.556</v>
      </c>
      <c r="CL60" s="146">
        <v>44631.4131944444</v>
      </c>
      <c r="CM60" s="63">
        <v>2200.089</v>
      </c>
      <c r="CN60" s="106">
        <f t="shared" si="487"/>
        <v>485.533</v>
      </c>
      <c r="CO60" s="63">
        <v>3731.236</v>
      </c>
      <c r="CP60" s="106"/>
      <c r="CQ60" s="106"/>
      <c r="CR60" s="106"/>
      <c r="CS60" s="106"/>
      <c r="CT60" s="92">
        <v>44652</v>
      </c>
      <c r="CU60" s="149">
        <v>3913</v>
      </c>
      <c r="CV60" s="93">
        <f t="shared" si="302"/>
        <v>58.0266550926026</v>
      </c>
      <c r="CW60" s="63" t="s">
        <v>121</v>
      </c>
      <c r="CX60" s="106">
        <f>(CU60-CO60)+CN60</f>
        <v>667.297</v>
      </c>
      <c r="CY60" s="93">
        <f t="shared" ref="CY60:CY62" si="489">CX60/CV60</f>
        <v>11.4998357036966</v>
      </c>
      <c r="CZ60" s="115">
        <f t="shared" ref="CZ60:CZ62" si="490">CY60/15</f>
        <v>0.766655713579774</v>
      </c>
      <c r="DA60" s="115">
        <f t="shared" ref="DA60:DA62" si="491">CY60/25</f>
        <v>0.459993428147864</v>
      </c>
      <c r="DB60" s="69">
        <f t="shared" ref="DB60:DB62" si="492">CX60*0.29</f>
        <v>193.51613</v>
      </c>
      <c r="DE60" s="92">
        <f t="shared" si="43"/>
        <v>44652</v>
      </c>
      <c r="DF60" s="106">
        <f t="shared" si="44"/>
        <v>3913</v>
      </c>
      <c r="DG60" s="106"/>
      <c r="DH60" s="106"/>
      <c r="DI60" s="106"/>
      <c r="DJ60" s="106"/>
      <c r="DK60" s="92">
        <v>44713</v>
      </c>
      <c r="DL60" s="149">
        <v>4452.29</v>
      </c>
      <c r="DM60" s="93">
        <f t="shared" si="304"/>
        <v>61</v>
      </c>
      <c r="DN60" s="63" t="s">
        <v>65</v>
      </c>
      <c r="DO60" s="106">
        <f t="shared" si="314"/>
        <v>539.29</v>
      </c>
      <c r="DP60" s="93">
        <f t="shared" ref="DP60:DP62" si="493">DO60/DM60</f>
        <v>8.84081967213115</v>
      </c>
      <c r="DQ60" s="115">
        <f t="shared" ref="DQ60:DQ62" si="494">DP60/15</f>
        <v>0.589387978142076</v>
      </c>
      <c r="DR60" s="115">
        <f t="shared" ref="DR60:DR62" si="495">DP60/25</f>
        <v>0.353632786885246</v>
      </c>
      <c r="DS60" s="69">
        <f t="shared" ref="DS60:DS62" si="496">DO60*0.29</f>
        <v>156.3941</v>
      </c>
      <c r="DV60" s="92">
        <f t="shared" si="45"/>
        <v>44713</v>
      </c>
      <c r="DW60" s="106">
        <f t="shared" si="46"/>
        <v>4452.29</v>
      </c>
      <c r="DX60" s="106"/>
      <c r="DY60" s="106"/>
      <c r="DZ60" s="106"/>
      <c r="EA60" s="106"/>
      <c r="EB60" s="92">
        <v>44774</v>
      </c>
      <c r="EC60" s="149">
        <v>5106</v>
      </c>
      <c r="ED60" s="93">
        <f t="shared" si="306"/>
        <v>61</v>
      </c>
      <c r="EE60" s="63" t="s">
        <v>65</v>
      </c>
      <c r="EF60" s="106">
        <f t="shared" si="315"/>
        <v>653.71</v>
      </c>
      <c r="EG60" s="93">
        <f t="shared" ref="EG60:EG62" si="497">EF60/ED60</f>
        <v>10.7165573770492</v>
      </c>
      <c r="EH60" s="115">
        <f t="shared" ref="EH60:EH62" si="498">EG60/15</f>
        <v>0.714437158469945</v>
      </c>
      <c r="EI60" s="115">
        <f t="shared" ref="EI60:EI62" si="499">EG60/25</f>
        <v>0.428662295081967</v>
      </c>
      <c r="EJ60" s="69">
        <f t="shared" ref="EJ60:EJ62" si="500">EF60*0.29</f>
        <v>189.5759</v>
      </c>
      <c r="EM60" s="92">
        <f t="shared" si="50"/>
        <v>44774</v>
      </c>
      <c r="EN60" s="106">
        <f t="shared" si="51"/>
        <v>5106</v>
      </c>
      <c r="EO60" s="106"/>
      <c r="EP60" s="106"/>
      <c r="EQ60" s="106"/>
      <c r="ER60" s="106"/>
      <c r="ES60" s="92">
        <v>44835</v>
      </c>
      <c r="ET60" s="149">
        <v>5775</v>
      </c>
      <c r="EU60" s="93">
        <f t="shared" si="20"/>
        <v>61</v>
      </c>
      <c r="EV60" s="63" t="s">
        <v>65</v>
      </c>
      <c r="EW60" s="106">
        <f t="shared" si="146"/>
        <v>669</v>
      </c>
      <c r="EX60" s="93">
        <f t="shared" ref="EX60:EX62" si="501">EW60/EU60</f>
        <v>10.9672131147541</v>
      </c>
      <c r="EY60" s="115">
        <f t="shared" ref="EY60:EY62" si="502">EX60/15</f>
        <v>0.731147540983607</v>
      </c>
      <c r="EZ60" s="115">
        <f t="shared" ref="EZ60:EZ62" si="503">EX60/25</f>
        <v>0.438688524590164</v>
      </c>
      <c r="FA60" s="69">
        <f t="shared" ref="FA60:FA62" si="504">EW60*0.29</f>
        <v>194.01</v>
      </c>
      <c r="FD60" s="92">
        <f t="shared" si="55"/>
        <v>44835</v>
      </c>
      <c r="FE60" s="106">
        <f t="shared" si="56"/>
        <v>5775</v>
      </c>
      <c r="FF60" s="106"/>
      <c r="FG60" s="106"/>
      <c r="FH60" s="106"/>
      <c r="FI60" s="106"/>
      <c r="FJ60" s="92">
        <v>44896</v>
      </c>
      <c r="FK60" s="149">
        <v>6417</v>
      </c>
      <c r="FL60" s="93">
        <f t="shared" si="26"/>
        <v>61</v>
      </c>
      <c r="FM60" s="63" t="s">
        <v>65</v>
      </c>
      <c r="FN60" s="106">
        <f t="shared" si="150"/>
        <v>642</v>
      </c>
      <c r="FO60" s="93">
        <f t="shared" ref="FO60:FO62" si="505">FN60/FL60</f>
        <v>10.5245901639344</v>
      </c>
      <c r="FP60" s="115">
        <f t="shared" ref="FP60:FP62" si="506">FO60/15</f>
        <v>0.701639344262295</v>
      </c>
      <c r="FQ60" s="115">
        <f t="shared" ref="FQ60:FQ62" si="507">FO60/25</f>
        <v>0.420983606557377</v>
      </c>
      <c r="FR60" s="69">
        <f t="shared" ref="FR60:FR62" si="508">FN60*0.29</f>
        <v>186.18</v>
      </c>
      <c r="FU60" s="92">
        <f t="shared" si="61"/>
        <v>44896</v>
      </c>
      <c r="FV60" s="106">
        <f t="shared" si="62"/>
        <v>6417</v>
      </c>
      <c r="FW60" s="106"/>
      <c r="FX60" s="106"/>
      <c r="FY60" s="106"/>
      <c r="FZ60" s="106"/>
      <c r="GA60" s="92">
        <v>44958</v>
      </c>
      <c r="GB60" s="106">
        <v>7272.972</v>
      </c>
      <c r="GC60" s="93">
        <f t="shared" si="30"/>
        <v>62</v>
      </c>
      <c r="GD60" s="63" t="s">
        <v>65</v>
      </c>
      <c r="GE60" s="106">
        <f t="shared" si="195"/>
        <v>855.972</v>
      </c>
      <c r="GF60" s="93">
        <f t="shared" ref="GF60:GF62" si="509">GE60/GC60</f>
        <v>13.806</v>
      </c>
      <c r="GG60" s="115">
        <f t="shared" ref="GG60:GG62" si="510">GF60/15</f>
        <v>0.9204</v>
      </c>
      <c r="GH60" s="115">
        <f t="shared" ref="GH60:GH62" si="511">GF60/25</f>
        <v>0.55224</v>
      </c>
      <c r="GI60" s="69">
        <f t="shared" ref="GI60:GI62" si="512">GE60*0.29</f>
        <v>248.23188</v>
      </c>
      <c r="GL60" s="92">
        <f t="shared" si="66"/>
        <v>44958</v>
      </c>
      <c r="GM60" s="106">
        <f t="shared" si="67"/>
        <v>7272.972</v>
      </c>
      <c r="GN60" s="106"/>
      <c r="GO60" s="106"/>
      <c r="GP60" s="106"/>
      <c r="GQ60" s="106"/>
      <c r="GR60" s="92">
        <v>45017</v>
      </c>
      <c r="GS60" s="106">
        <v>8032.959</v>
      </c>
      <c r="GT60" s="93">
        <f t="shared" si="262"/>
        <v>59</v>
      </c>
      <c r="GU60" s="63" t="s">
        <v>65</v>
      </c>
      <c r="GV60" s="106">
        <f t="shared" si="263"/>
        <v>759.987</v>
      </c>
      <c r="GW60" s="93">
        <f t="shared" ref="GW60:GW62" si="513">GV60/GT60</f>
        <v>12.8811355932203</v>
      </c>
      <c r="GX60" s="115">
        <f t="shared" ref="GX60:GX62" si="514">GW60/15</f>
        <v>0.858742372881356</v>
      </c>
      <c r="GY60" s="115">
        <f t="shared" ref="GY60:GY62" si="515">GW60/25</f>
        <v>0.515245423728814</v>
      </c>
      <c r="GZ60" s="69">
        <f t="shared" ref="GZ60:GZ62" si="516">GV60*0.29</f>
        <v>220.39623</v>
      </c>
      <c r="HC60" s="92">
        <f t="shared" si="71"/>
        <v>45017</v>
      </c>
      <c r="HD60" s="106">
        <f t="shared" si="72"/>
        <v>8032.959</v>
      </c>
      <c r="HE60" s="92">
        <v>45078</v>
      </c>
      <c r="HF60" s="106">
        <v>8770.946</v>
      </c>
      <c r="HG60" s="93">
        <v>59</v>
      </c>
      <c r="HH60" s="63" t="s">
        <v>65</v>
      </c>
      <c r="HI60" s="106">
        <f t="shared" si="73"/>
        <v>737.987</v>
      </c>
      <c r="HJ60" s="93">
        <f t="shared" ref="HJ60:HJ62" si="517">HI60/HG60</f>
        <v>12.5082542372881</v>
      </c>
      <c r="HK60" s="115">
        <f t="shared" ref="HK60:HK62" si="518">HJ60/15</f>
        <v>0.833883615819209</v>
      </c>
      <c r="HL60" s="115">
        <f t="shared" ref="HL60:HL62" si="519">HJ60/25</f>
        <v>0.500330169491525</v>
      </c>
      <c r="HM60" s="69">
        <f t="shared" ref="HM60:HM62" si="520">HI60*0.29</f>
        <v>214.01623</v>
      </c>
      <c r="HP60" s="92">
        <f t="shared" si="77"/>
        <v>45078</v>
      </c>
      <c r="HQ60" s="106">
        <f t="shared" si="78"/>
        <v>8770.946</v>
      </c>
      <c r="HR60" s="92">
        <v>45139</v>
      </c>
      <c r="HS60" s="106">
        <v>9663.941</v>
      </c>
      <c r="HT60" s="93">
        <f t="shared" si="79"/>
        <v>61</v>
      </c>
      <c r="HU60" s="63" t="s">
        <v>65</v>
      </c>
      <c r="HV60" s="106">
        <f t="shared" si="80"/>
        <v>892.995000000001</v>
      </c>
      <c r="HW60" s="93">
        <f t="shared" si="81"/>
        <v>14.639262295082</v>
      </c>
      <c r="HX60" s="115">
        <f t="shared" ref="HX60:HX62" si="521">HW60/15</f>
        <v>0.975950819672132</v>
      </c>
      <c r="HY60" s="115">
        <f t="shared" ref="HY60:HY62" si="522">HW60/25</f>
        <v>0.585570491803279</v>
      </c>
      <c r="HZ60" s="69">
        <f t="shared" si="173"/>
        <v>250.136017636364</v>
      </c>
      <c r="IC60" s="92">
        <f t="shared" si="85"/>
        <v>45139</v>
      </c>
      <c r="ID60" s="106">
        <f t="shared" si="86"/>
        <v>9663.941</v>
      </c>
      <c r="IE60" s="92">
        <v>45200</v>
      </c>
      <c r="IF60" s="106">
        <v>10381.315</v>
      </c>
      <c r="IG60" s="93">
        <f t="shared" si="87"/>
        <v>61</v>
      </c>
      <c r="IH60" s="63" t="s">
        <v>65</v>
      </c>
      <c r="II60" s="106">
        <f t="shared" si="480"/>
        <v>717.374</v>
      </c>
      <c r="IJ60" s="93">
        <f t="shared" si="38"/>
        <v>11.7602295081967</v>
      </c>
      <c r="IK60" s="115">
        <f t="shared" ref="IK60:IK62" si="523">IJ60/15</f>
        <v>0.784015300546448</v>
      </c>
      <c r="IL60" s="115">
        <f t="shared" ref="IL60:IL62" si="524">IJ60/25</f>
        <v>0.470409180327869</v>
      </c>
      <c r="IM60" s="69">
        <f t="shared" si="175"/>
        <v>200.942978981818</v>
      </c>
      <c r="IP60" s="92">
        <f t="shared" si="176"/>
        <v>45200</v>
      </c>
      <c r="IQ60" s="164">
        <f t="shared" si="477"/>
        <v>10381.315</v>
      </c>
      <c r="IR60" s="92">
        <v>45261</v>
      </c>
      <c r="IS60" s="106">
        <v>11111.546</v>
      </c>
      <c r="IT60" s="93">
        <v>61</v>
      </c>
      <c r="IU60" s="63" t="s">
        <v>65</v>
      </c>
      <c r="IV60" s="106">
        <f t="shared" si="94"/>
        <v>730.231</v>
      </c>
      <c r="IW60" s="93">
        <f t="shared" si="178"/>
        <v>11.971</v>
      </c>
      <c r="IX60" s="115">
        <f t="shared" si="179"/>
        <v>0.798066666666666</v>
      </c>
      <c r="IY60" s="115">
        <f t="shared" si="165"/>
        <v>0.47884</v>
      </c>
      <c r="IZ60" s="69">
        <f t="shared" si="166"/>
        <v>204.544341563636</v>
      </c>
      <c r="JC60" s="92">
        <f t="shared" si="187"/>
        <v>45261</v>
      </c>
      <c r="JD60" s="106">
        <f t="shared" si="188"/>
        <v>11111.546</v>
      </c>
      <c r="JE60" s="92">
        <v>45323</v>
      </c>
      <c r="JF60" s="177">
        <v>11940.859</v>
      </c>
      <c r="JG60" s="93">
        <f t="shared" si="100"/>
        <v>62</v>
      </c>
      <c r="JH60" s="63" t="s">
        <v>65</v>
      </c>
      <c r="JI60" s="106">
        <f t="shared" si="180"/>
        <v>829.313</v>
      </c>
      <c r="JJ60" s="93">
        <f t="shared" si="181"/>
        <v>13.3760161290323</v>
      </c>
      <c r="JK60" s="115">
        <f t="shared" si="182"/>
        <v>0.891734408602151</v>
      </c>
      <c r="JL60" s="115">
        <f t="shared" si="167"/>
        <v>0.53504064516129</v>
      </c>
      <c r="JM60" s="69">
        <f t="shared" si="168"/>
        <v>232.298110509091</v>
      </c>
      <c r="JP60" s="92">
        <f t="shared" si="126"/>
        <v>45323</v>
      </c>
      <c r="JQ60" s="106">
        <f t="shared" si="127"/>
        <v>11940.859</v>
      </c>
      <c r="JR60" s="92">
        <v>45383</v>
      </c>
      <c r="JS60" s="106">
        <v>12629.901</v>
      </c>
      <c r="JT60" s="93">
        <f t="shared" si="108"/>
        <v>60</v>
      </c>
      <c r="JU60" s="63" t="s">
        <v>65</v>
      </c>
      <c r="JV60" s="106">
        <f t="shared" si="109"/>
        <v>689.041999999999</v>
      </c>
      <c r="JW60" s="93">
        <f t="shared" si="183"/>
        <v>11.4840333333333</v>
      </c>
      <c r="JX60" s="115">
        <f t="shared" si="184"/>
        <v>0.765602222222222</v>
      </c>
      <c r="JY60" s="115">
        <f t="shared" si="169"/>
        <v>0.459361333333333</v>
      </c>
      <c r="JZ60" s="69">
        <f t="shared" si="170"/>
        <v>193.006928218182</v>
      </c>
    </row>
    <row r="61" ht="28.8" spans="1:286">
      <c r="A61" t="str">
        <f>'SATEC Meter Schedule Template'!C61</f>
        <v>RMT-APL-01-MDB5-APR50-01-50002673-DL3</v>
      </c>
      <c r="B61" t="str">
        <f>'SATEC Meter Schedule Template'!D61</f>
        <v>MTR-APL-01-MDB5-APR50-01</v>
      </c>
      <c r="C61" t="str">
        <f>'SATEC Meter Schedule Template'!P61</f>
        <v>MDB5</v>
      </c>
      <c r="D61" t="str">
        <f>'SATEC Meter Schedule Template'!Q61</f>
        <v>APR50</v>
      </c>
      <c r="E61" t="str">
        <f>'SATEC Meter Schedule Template'!R61</f>
        <v>01</v>
      </c>
      <c r="F61">
        <f>'SATEC Meter Schedule Template'!S61</f>
        <v>50002673</v>
      </c>
      <c r="G61" t="str">
        <f>'SATEC Meter Schedule Template'!V61</f>
        <v>DL3</v>
      </c>
      <c r="H61" s="61" t="s">
        <v>225</v>
      </c>
      <c r="I61" s="63">
        <v>50002673</v>
      </c>
      <c r="J61" s="18" t="s">
        <v>226</v>
      </c>
      <c r="K61" s="92"/>
      <c r="L61" s="93"/>
      <c r="M61" s="92"/>
      <c r="N61" s="94"/>
      <c r="O61" s="95"/>
      <c r="P61" s="95"/>
      <c r="Q61" s="95"/>
      <c r="R61" s="105">
        <v>44398</v>
      </c>
      <c r="S61" s="63">
        <v>0</v>
      </c>
      <c r="T61" s="92">
        <v>44470</v>
      </c>
      <c r="U61" s="93">
        <v>602</v>
      </c>
      <c r="V61" s="93">
        <f t="shared" si="316"/>
        <v>72</v>
      </c>
      <c r="W61" s="63" t="s">
        <v>65</v>
      </c>
      <c r="X61" s="106">
        <f t="shared" si="317"/>
        <v>602</v>
      </c>
      <c r="Y61" s="93">
        <f t="shared" si="318"/>
        <v>8.36111111111111</v>
      </c>
      <c r="Z61" s="115">
        <f t="shared" si="431"/>
        <v>0.557407407407407</v>
      </c>
      <c r="AA61" s="115">
        <f t="shared" si="432"/>
        <v>0.334444444444444</v>
      </c>
      <c r="AB61" s="69">
        <f t="shared" si="433"/>
        <v>174.58</v>
      </c>
      <c r="AC61" s="93"/>
      <c r="AD61" s="92">
        <f t="shared" si="394"/>
        <v>44470</v>
      </c>
      <c r="AE61" s="106">
        <f t="shared" si="486"/>
        <v>602</v>
      </c>
      <c r="AF61" s="92">
        <v>44531.0000000231</v>
      </c>
      <c r="AG61" s="93">
        <v>1435</v>
      </c>
      <c r="AH61" s="93">
        <f t="shared" si="319"/>
        <v>61.0000000231012</v>
      </c>
      <c r="AI61" s="63" t="s">
        <v>65</v>
      </c>
      <c r="AJ61" s="106">
        <f t="shared" si="320"/>
        <v>833</v>
      </c>
      <c r="AK61" s="93">
        <f t="shared" si="321"/>
        <v>13.6557376997465</v>
      </c>
      <c r="AL61" s="115">
        <f t="shared" si="434"/>
        <v>0.910382513316433</v>
      </c>
      <c r="AM61" s="115">
        <f t="shared" si="435"/>
        <v>0.54622950798986</v>
      </c>
      <c r="AN61" s="69">
        <f t="shared" si="436"/>
        <v>241.57</v>
      </c>
      <c r="AQ61" s="92"/>
      <c r="BC61" s="92">
        <f t="shared" si="478"/>
        <v>44531.0000000231</v>
      </c>
      <c r="BD61" s="106">
        <f t="shared" si="353"/>
        <v>1435</v>
      </c>
      <c r="BE61" s="92">
        <v>44593.9733449074</v>
      </c>
      <c r="BF61" s="95">
        <v>2940.087</v>
      </c>
      <c r="BG61" s="93">
        <f t="shared" si="322"/>
        <v>62.9733448842962</v>
      </c>
      <c r="BH61" s="63" t="s">
        <v>65</v>
      </c>
      <c r="BI61" s="106">
        <f t="shared" si="323"/>
        <v>1505.087</v>
      </c>
      <c r="BJ61" s="93">
        <f t="shared" si="324"/>
        <v>23.9003820229871</v>
      </c>
      <c r="BK61" s="115">
        <f t="shared" si="437"/>
        <v>1.59335880153247</v>
      </c>
      <c r="BL61" s="115">
        <f t="shared" si="438"/>
        <v>0.956015280919484</v>
      </c>
      <c r="BM61" s="69">
        <f t="shared" si="439"/>
        <v>436.47523</v>
      </c>
      <c r="BS61">
        <v>3</v>
      </c>
      <c r="BT61" s="138">
        <v>44631</v>
      </c>
      <c r="BU61" s="142">
        <v>0.386111111111111</v>
      </c>
      <c r="BV61">
        <v>7.43</v>
      </c>
      <c r="BW61">
        <v>7.44</v>
      </c>
      <c r="BX61" s="115">
        <f t="shared" ref="BX61:BX68" si="525">(BW61/BV61)</f>
        <v>1.00134589502019</v>
      </c>
      <c r="BY61" t="s">
        <v>66</v>
      </c>
      <c r="BZ61" s="60" t="s">
        <v>227</v>
      </c>
      <c r="CA61" t="s">
        <v>83</v>
      </c>
      <c r="CB61" s="142">
        <v>0.436111111111111</v>
      </c>
      <c r="CC61">
        <v>1.47</v>
      </c>
      <c r="CD61">
        <v>1.53</v>
      </c>
      <c r="CE61" s="115">
        <f t="shared" si="488"/>
        <v>1.04081632653061</v>
      </c>
      <c r="CF61" t="s">
        <v>82</v>
      </c>
      <c r="CG61" s="145" t="s">
        <v>83</v>
      </c>
      <c r="CJ61" s="92">
        <f t="shared" si="40"/>
        <v>44593.9733449074</v>
      </c>
      <c r="CK61" s="106">
        <f t="shared" si="354"/>
        <v>2940.087</v>
      </c>
      <c r="CL61" s="146">
        <v>44593.9733449074</v>
      </c>
      <c r="CM61" s="106"/>
      <c r="CN61" s="106"/>
      <c r="CO61" s="106"/>
      <c r="CP61" s="106"/>
      <c r="CQ61" s="106"/>
      <c r="CR61" s="106"/>
      <c r="CS61" s="106"/>
      <c r="CT61" s="92">
        <v>44652</v>
      </c>
      <c r="CU61" s="149">
        <v>3888</v>
      </c>
      <c r="CV61" s="93">
        <f t="shared" si="302"/>
        <v>58.0266550926026</v>
      </c>
      <c r="CW61" s="63" t="s">
        <v>65</v>
      </c>
      <c r="CX61" s="106">
        <f t="shared" si="479"/>
        <v>947.913</v>
      </c>
      <c r="CY61" s="93">
        <f t="shared" si="489"/>
        <v>16.3358201241698</v>
      </c>
      <c r="CZ61" s="115">
        <f t="shared" si="490"/>
        <v>1.08905467494466</v>
      </c>
      <c r="DA61" s="115">
        <f t="shared" si="491"/>
        <v>0.653432804966794</v>
      </c>
      <c r="DB61" s="69">
        <f t="shared" si="492"/>
        <v>274.89477</v>
      </c>
      <c r="DE61" s="92">
        <f t="shared" si="43"/>
        <v>44652</v>
      </c>
      <c r="DF61" s="106">
        <f t="shared" si="44"/>
        <v>3888</v>
      </c>
      <c r="DG61" s="106"/>
      <c r="DH61" s="106"/>
      <c r="DI61" s="106"/>
      <c r="DJ61" s="106"/>
      <c r="DK61" s="92">
        <v>44713</v>
      </c>
      <c r="DL61" s="149">
        <v>4769.876</v>
      </c>
      <c r="DM61" s="93">
        <f t="shared" si="304"/>
        <v>61</v>
      </c>
      <c r="DN61" s="63" t="s">
        <v>65</v>
      </c>
      <c r="DO61" s="106">
        <f t="shared" si="314"/>
        <v>881.876</v>
      </c>
      <c r="DP61" s="93">
        <f t="shared" si="493"/>
        <v>14.4569836065574</v>
      </c>
      <c r="DQ61" s="115">
        <f t="shared" si="494"/>
        <v>0.963798907103825</v>
      </c>
      <c r="DR61" s="115">
        <f t="shared" si="495"/>
        <v>0.578279344262295</v>
      </c>
      <c r="DS61" s="69">
        <f t="shared" si="496"/>
        <v>255.74404</v>
      </c>
      <c r="DV61" s="92">
        <f t="shared" si="45"/>
        <v>44713</v>
      </c>
      <c r="DW61" s="106">
        <f t="shared" si="46"/>
        <v>4769.876</v>
      </c>
      <c r="DX61" s="106"/>
      <c r="DY61" s="106"/>
      <c r="DZ61" s="106"/>
      <c r="EA61" s="106"/>
      <c r="EB61" s="92">
        <v>44774</v>
      </c>
      <c r="EC61" s="149">
        <v>5663</v>
      </c>
      <c r="ED61" s="93">
        <f t="shared" si="306"/>
        <v>61</v>
      </c>
      <c r="EE61" s="63" t="s">
        <v>65</v>
      </c>
      <c r="EF61" s="106">
        <f t="shared" si="315"/>
        <v>893.124</v>
      </c>
      <c r="EG61" s="93">
        <f t="shared" si="497"/>
        <v>14.6413770491803</v>
      </c>
      <c r="EH61" s="115">
        <f t="shared" si="498"/>
        <v>0.976091803278688</v>
      </c>
      <c r="EI61" s="115">
        <f t="shared" si="499"/>
        <v>0.585655081967213</v>
      </c>
      <c r="EJ61" s="69">
        <f t="shared" si="500"/>
        <v>259.00596</v>
      </c>
      <c r="EM61" s="92">
        <f t="shared" si="50"/>
        <v>44774</v>
      </c>
      <c r="EN61" s="106">
        <f t="shared" si="51"/>
        <v>5663</v>
      </c>
      <c r="EO61" s="106"/>
      <c r="EP61" s="106"/>
      <c r="EQ61" s="106"/>
      <c r="ER61" s="106"/>
      <c r="ES61" s="92">
        <v>44835</v>
      </c>
      <c r="ET61" s="149">
        <v>6513</v>
      </c>
      <c r="EU61" s="93">
        <f t="shared" si="20"/>
        <v>61</v>
      </c>
      <c r="EV61" s="63" t="s">
        <v>65</v>
      </c>
      <c r="EW61" s="106">
        <f t="shared" si="146"/>
        <v>850</v>
      </c>
      <c r="EX61" s="93">
        <f t="shared" si="501"/>
        <v>13.9344262295082</v>
      </c>
      <c r="EY61" s="115">
        <f t="shared" si="502"/>
        <v>0.92896174863388</v>
      </c>
      <c r="EZ61" s="115">
        <f t="shared" si="503"/>
        <v>0.557377049180328</v>
      </c>
      <c r="FA61" s="69">
        <f t="shared" si="504"/>
        <v>246.5</v>
      </c>
      <c r="FD61" s="92">
        <f t="shared" si="55"/>
        <v>44835</v>
      </c>
      <c r="FE61" s="106">
        <f t="shared" si="56"/>
        <v>6513</v>
      </c>
      <c r="FF61" s="106"/>
      <c r="FG61" s="106"/>
      <c r="FH61" s="106"/>
      <c r="FI61" s="106"/>
      <c r="FJ61" s="92">
        <v>44896</v>
      </c>
      <c r="FK61" s="149">
        <v>7197</v>
      </c>
      <c r="FL61" s="93">
        <f t="shared" si="26"/>
        <v>61</v>
      </c>
      <c r="FM61" s="63" t="s">
        <v>65</v>
      </c>
      <c r="FN61" s="106">
        <f t="shared" si="150"/>
        <v>684</v>
      </c>
      <c r="FO61" s="93">
        <f t="shared" si="505"/>
        <v>11.2131147540984</v>
      </c>
      <c r="FP61" s="115">
        <f t="shared" si="506"/>
        <v>0.747540983606557</v>
      </c>
      <c r="FQ61" s="115">
        <f t="shared" si="507"/>
        <v>0.448524590163934</v>
      </c>
      <c r="FR61" s="69">
        <f t="shared" si="508"/>
        <v>198.36</v>
      </c>
      <c r="FU61" s="92">
        <f t="shared" si="61"/>
        <v>44896</v>
      </c>
      <c r="FV61" s="106">
        <f t="shared" si="62"/>
        <v>7197</v>
      </c>
      <c r="FW61" s="106"/>
      <c r="FX61" s="106"/>
      <c r="FY61" s="106"/>
      <c r="FZ61" s="106"/>
      <c r="GA61" s="92">
        <v>44958</v>
      </c>
      <c r="GB61" s="106">
        <v>8657.115</v>
      </c>
      <c r="GC61" s="93">
        <f t="shared" si="30"/>
        <v>62</v>
      </c>
      <c r="GD61" s="63" t="s">
        <v>65</v>
      </c>
      <c r="GE61" s="106">
        <f t="shared" si="195"/>
        <v>1460.115</v>
      </c>
      <c r="GF61" s="93">
        <f t="shared" si="509"/>
        <v>23.5502419354839</v>
      </c>
      <c r="GG61" s="115">
        <f t="shared" si="510"/>
        <v>1.57001612903226</v>
      </c>
      <c r="GH61" s="115">
        <f t="shared" si="511"/>
        <v>0.942009677419355</v>
      </c>
      <c r="GI61" s="69">
        <f t="shared" si="512"/>
        <v>423.43335</v>
      </c>
      <c r="GL61" s="92">
        <f t="shared" si="66"/>
        <v>44958</v>
      </c>
      <c r="GM61" s="106">
        <f t="shared" si="67"/>
        <v>8657.115</v>
      </c>
      <c r="GN61" s="106"/>
      <c r="GO61" s="106"/>
      <c r="GP61" s="106"/>
      <c r="GQ61" s="106"/>
      <c r="GR61" s="92">
        <v>45017</v>
      </c>
      <c r="GS61" s="106">
        <v>9653.53</v>
      </c>
      <c r="GT61" s="93">
        <f t="shared" si="262"/>
        <v>59</v>
      </c>
      <c r="GU61" s="63" t="s">
        <v>65</v>
      </c>
      <c r="GV61" s="106">
        <f t="shared" si="263"/>
        <v>996.415000000001</v>
      </c>
      <c r="GW61" s="93">
        <f t="shared" si="513"/>
        <v>16.8883898305085</v>
      </c>
      <c r="GX61" s="115">
        <f t="shared" si="514"/>
        <v>1.12589265536723</v>
      </c>
      <c r="GY61" s="115">
        <f t="shared" si="515"/>
        <v>0.67553559322034</v>
      </c>
      <c r="GZ61" s="69">
        <f t="shared" si="516"/>
        <v>288.96035</v>
      </c>
      <c r="HC61" s="92">
        <f t="shared" si="71"/>
        <v>45017</v>
      </c>
      <c r="HD61" s="106">
        <f t="shared" si="72"/>
        <v>9653.53</v>
      </c>
      <c r="HE61" s="92">
        <v>45078</v>
      </c>
      <c r="HF61" s="106">
        <v>10375.125</v>
      </c>
      <c r="HG61" s="93">
        <v>59</v>
      </c>
      <c r="HH61" s="63" t="s">
        <v>65</v>
      </c>
      <c r="HI61" s="106">
        <f t="shared" si="73"/>
        <v>721.594999999999</v>
      </c>
      <c r="HJ61" s="93">
        <f t="shared" si="517"/>
        <v>12.2304237288135</v>
      </c>
      <c r="HK61" s="115">
        <f t="shared" si="518"/>
        <v>0.815361581920903</v>
      </c>
      <c r="HL61" s="115">
        <f t="shared" si="519"/>
        <v>0.489216949152542</v>
      </c>
      <c r="HM61" s="69">
        <f t="shared" si="520"/>
        <v>209.26255</v>
      </c>
      <c r="HP61" s="92">
        <f t="shared" si="77"/>
        <v>45078</v>
      </c>
      <c r="HQ61" s="106">
        <f t="shared" si="78"/>
        <v>10375.125</v>
      </c>
      <c r="HR61" s="92">
        <v>45139</v>
      </c>
      <c r="HS61" s="106">
        <v>11650.448</v>
      </c>
      <c r="HT61" s="93">
        <f t="shared" si="79"/>
        <v>61</v>
      </c>
      <c r="HU61" s="63" t="s">
        <v>65</v>
      </c>
      <c r="HV61" s="106">
        <f t="shared" si="80"/>
        <v>1275.323</v>
      </c>
      <c r="HW61" s="93">
        <f t="shared" si="81"/>
        <v>20.9069344262295</v>
      </c>
      <c r="HX61" s="115">
        <f t="shared" si="521"/>
        <v>1.3937956284153</v>
      </c>
      <c r="HY61" s="115">
        <f t="shared" si="522"/>
        <v>0.83627737704918</v>
      </c>
      <c r="HZ61" s="69">
        <f t="shared" si="173"/>
        <v>357.229566145455</v>
      </c>
      <c r="IC61" s="92">
        <f t="shared" si="85"/>
        <v>45139</v>
      </c>
      <c r="ID61" s="106">
        <f t="shared" si="86"/>
        <v>11650.448</v>
      </c>
      <c r="IE61" s="92">
        <v>45200</v>
      </c>
      <c r="IF61" s="106">
        <v>12417.559</v>
      </c>
      <c r="IG61" s="93">
        <f t="shared" si="87"/>
        <v>61</v>
      </c>
      <c r="IH61" s="63" t="s">
        <v>65</v>
      </c>
      <c r="II61" s="106">
        <f t="shared" si="480"/>
        <v>767.110999999999</v>
      </c>
      <c r="IJ61" s="93">
        <f t="shared" si="38"/>
        <v>12.5755901639344</v>
      </c>
      <c r="IK61" s="115">
        <f t="shared" si="523"/>
        <v>0.838372677595627</v>
      </c>
      <c r="IL61" s="115">
        <f t="shared" si="524"/>
        <v>0.503023606557376</v>
      </c>
      <c r="IM61" s="69">
        <f t="shared" si="175"/>
        <v>214.874764836363</v>
      </c>
      <c r="IP61" s="92">
        <f t="shared" si="176"/>
        <v>45200</v>
      </c>
      <c r="IQ61" s="164">
        <f t="shared" si="477"/>
        <v>12417.559</v>
      </c>
      <c r="IR61" s="92">
        <v>45261</v>
      </c>
      <c r="IS61" s="106">
        <v>13480.846</v>
      </c>
      <c r="IT61" s="93">
        <v>61</v>
      </c>
      <c r="IU61" s="63" t="s">
        <v>65</v>
      </c>
      <c r="IV61" s="106">
        <f t="shared" si="94"/>
        <v>1063.287</v>
      </c>
      <c r="IW61" s="93">
        <f t="shared" si="178"/>
        <v>17.4309344262295</v>
      </c>
      <c r="IX61" s="115">
        <f t="shared" si="179"/>
        <v>1.16206229508197</v>
      </c>
      <c r="IY61" s="115">
        <f t="shared" si="165"/>
        <v>0.697237377049181</v>
      </c>
      <c r="IZ61" s="69">
        <f t="shared" si="166"/>
        <v>297.836354945455</v>
      </c>
      <c r="JC61" s="92">
        <f t="shared" si="187"/>
        <v>45261</v>
      </c>
      <c r="JD61" s="106">
        <f t="shared" si="188"/>
        <v>13480.846</v>
      </c>
      <c r="JE61" s="92">
        <v>45323</v>
      </c>
      <c r="JF61" s="177">
        <v>15079.111</v>
      </c>
      <c r="JG61" s="93">
        <f t="shared" si="100"/>
        <v>62</v>
      </c>
      <c r="JH61" s="63" t="s">
        <v>65</v>
      </c>
      <c r="JI61" s="106">
        <f t="shared" si="180"/>
        <v>1598.265</v>
      </c>
      <c r="JJ61" s="93">
        <f t="shared" si="181"/>
        <v>25.7784677419355</v>
      </c>
      <c r="JK61" s="115">
        <f t="shared" si="182"/>
        <v>1.71856451612903</v>
      </c>
      <c r="JL61" s="115">
        <f t="shared" si="167"/>
        <v>1.03113870967742</v>
      </c>
      <c r="JM61" s="69">
        <f t="shared" si="168"/>
        <v>447.688556181819</v>
      </c>
      <c r="JP61" s="92">
        <f t="shared" si="126"/>
        <v>45323</v>
      </c>
      <c r="JQ61" s="106">
        <f t="shared" si="127"/>
        <v>15079.111</v>
      </c>
      <c r="JR61" s="92">
        <v>45383</v>
      </c>
      <c r="JS61" s="106">
        <v>16182.7</v>
      </c>
      <c r="JT61" s="93">
        <f t="shared" si="108"/>
        <v>60</v>
      </c>
      <c r="JU61" s="63" t="s">
        <v>65</v>
      </c>
      <c r="JV61" s="106">
        <f t="shared" si="109"/>
        <v>1103.589</v>
      </c>
      <c r="JW61" s="93">
        <f t="shared" si="183"/>
        <v>18.39315</v>
      </c>
      <c r="JX61" s="115">
        <f t="shared" si="184"/>
        <v>1.22621</v>
      </c>
      <c r="JY61" s="115">
        <f t="shared" si="169"/>
        <v>0.735726</v>
      </c>
      <c r="JZ61" s="69">
        <f t="shared" si="170"/>
        <v>309.125311527273</v>
      </c>
    </row>
    <row r="62" ht="28.8" spans="1:286">
      <c r="A62" t="str">
        <f>'SATEC Meter Schedule Template'!C62</f>
        <v>RMT-APL-01-MDB5-APR51-01-50002759-DL1</v>
      </c>
      <c r="B62" t="str">
        <f>'SATEC Meter Schedule Template'!D62</f>
        <v>MTR-APL-01-MDB5-APR51-01</v>
      </c>
      <c r="C62" t="str">
        <f>'SATEC Meter Schedule Template'!P62</f>
        <v>MDB5</v>
      </c>
      <c r="D62" t="str">
        <f>'SATEC Meter Schedule Template'!Q62</f>
        <v>APR51</v>
      </c>
      <c r="E62" t="str">
        <f>'SATEC Meter Schedule Template'!R62</f>
        <v>01</v>
      </c>
      <c r="F62">
        <f>'SATEC Meter Schedule Template'!S62</f>
        <v>50002759</v>
      </c>
      <c r="G62" t="str">
        <f>'SATEC Meter Schedule Template'!V62</f>
        <v>DL1</v>
      </c>
      <c r="H62" s="61" t="s">
        <v>228</v>
      </c>
      <c r="I62" s="63">
        <v>50002759</v>
      </c>
      <c r="J62" s="18" t="s">
        <v>229</v>
      </c>
      <c r="K62" s="92"/>
      <c r="L62" s="93"/>
      <c r="M62" s="92"/>
      <c r="N62" s="94"/>
      <c r="O62" s="95"/>
      <c r="P62" s="95"/>
      <c r="Q62" s="95"/>
      <c r="R62" s="105">
        <v>44398</v>
      </c>
      <c r="S62" s="63">
        <v>0</v>
      </c>
      <c r="T62" s="92">
        <v>44470</v>
      </c>
      <c r="U62" s="110">
        <v>465</v>
      </c>
      <c r="V62" s="93">
        <f t="shared" si="316"/>
        <v>72</v>
      </c>
      <c r="W62" s="63" t="s">
        <v>65</v>
      </c>
      <c r="X62" s="106">
        <f t="shared" si="317"/>
        <v>465</v>
      </c>
      <c r="Y62" s="93">
        <f t="shared" si="318"/>
        <v>6.45833333333333</v>
      </c>
      <c r="Z62" s="115">
        <f t="shared" si="431"/>
        <v>0.430555555555556</v>
      </c>
      <c r="AA62" s="115">
        <f t="shared" si="432"/>
        <v>0.258333333333333</v>
      </c>
      <c r="AB62" s="69">
        <f t="shared" si="433"/>
        <v>134.85</v>
      </c>
      <c r="AC62" s="93"/>
      <c r="AD62" s="92">
        <f t="shared" si="394"/>
        <v>44470</v>
      </c>
      <c r="AE62" s="106">
        <f t="shared" si="486"/>
        <v>465</v>
      </c>
      <c r="AF62" s="92">
        <v>44531.0000000231</v>
      </c>
      <c r="AG62" s="93">
        <v>1410</v>
      </c>
      <c r="AH62" s="93">
        <f t="shared" si="319"/>
        <v>61.0000000231012</v>
      </c>
      <c r="AI62" s="63" t="s">
        <v>65</v>
      </c>
      <c r="AJ62" s="106">
        <f t="shared" si="320"/>
        <v>945</v>
      </c>
      <c r="AK62" s="93">
        <f t="shared" si="321"/>
        <v>15.4918032728217</v>
      </c>
      <c r="AL62" s="115">
        <f t="shared" si="434"/>
        <v>1.03278688485478</v>
      </c>
      <c r="AM62" s="115">
        <f t="shared" si="435"/>
        <v>0.619672130912866</v>
      </c>
      <c r="AN62" s="69">
        <f t="shared" si="436"/>
        <v>274.05</v>
      </c>
      <c r="AQ62" s="92"/>
      <c r="BC62" s="92">
        <f t="shared" si="478"/>
        <v>44531.0000000231</v>
      </c>
      <c r="BD62" s="106">
        <f t="shared" si="353"/>
        <v>1410</v>
      </c>
      <c r="BE62" s="92">
        <v>44593.9755439815</v>
      </c>
      <c r="BF62" s="95">
        <v>3695.236</v>
      </c>
      <c r="BG62" s="93">
        <f t="shared" si="322"/>
        <v>62.9755439583969</v>
      </c>
      <c r="BH62" s="63" t="s">
        <v>121</v>
      </c>
      <c r="BI62" s="106">
        <f t="shared" si="323"/>
        <v>2285.236</v>
      </c>
      <c r="BJ62" s="93">
        <f t="shared" si="324"/>
        <v>36.2876738549441</v>
      </c>
      <c r="BK62" s="115">
        <f t="shared" si="437"/>
        <v>2.41917825699627</v>
      </c>
      <c r="BL62" s="115">
        <f t="shared" si="438"/>
        <v>1.45150695419776</v>
      </c>
      <c r="BM62" s="69">
        <f t="shared" si="439"/>
        <v>662.71844</v>
      </c>
      <c r="BS62">
        <v>3</v>
      </c>
      <c r="BT62" s="138">
        <v>44631</v>
      </c>
      <c r="BU62" s="142">
        <v>0.386111111111111</v>
      </c>
      <c r="BV62" s="49">
        <v>2.27</v>
      </c>
      <c r="BW62" s="49">
        <v>1.14</v>
      </c>
      <c r="BX62" s="139">
        <f t="shared" si="525"/>
        <v>0.502202643171806</v>
      </c>
      <c r="BY62" s="49" t="s">
        <v>230</v>
      </c>
      <c r="BZ62" s="144" t="s">
        <v>231</v>
      </c>
      <c r="CA62" t="s">
        <v>124</v>
      </c>
      <c r="CB62" s="142">
        <v>0.438194444444444</v>
      </c>
      <c r="CC62">
        <v>0.96</v>
      </c>
      <c r="CD62">
        <v>0.95</v>
      </c>
      <c r="CE62" s="115">
        <f t="shared" si="488"/>
        <v>0.989583333333333</v>
      </c>
      <c r="CF62" t="s">
        <v>82</v>
      </c>
      <c r="CG62" s="145" t="s">
        <v>83</v>
      </c>
      <c r="CJ62" s="92">
        <f t="shared" si="40"/>
        <v>44593.9755439815</v>
      </c>
      <c r="CK62" s="106">
        <f t="shared" si="354"/>
        <v>3695.236</v>
      </c>
      <c r="CL62" s="146">
        <v>44631.4131944444</v>
      </c>
      <c r="CM62" s="63">
        <v>4642.01</v>
      </c>
      <c r="CN62" s="106">
        <f t="shared" ref="CN62:CN63" si="526">CM62-CK62</f>
        <v>946.774</v>
      </c>
      <c r="CO62" s="63">
        <v>20919.139</v>
      </c>
      <c r="CP62" s="106"/>
      <c r="CQ62" s="106"/>
      <c r="CR62" s="106"/>
      <c r="CS62" s="106"/>
      <c r="CT62" s="92">
        <v>44652</v>
      </c>
      <c r="CU62" s="149">
        <v>21553</v>
      </c>
      <c r="CV62" s="93">
        <f t="shared" si="302"/>
        <v>58.024456018502</v>
      </c>
      <c r="CW62" s="63" t="s">
        <v>121</v>
      </c>
      <c r="CX62" s="106">
        <f>(CU62-CO62)+CN62</f>
        <v>1580.635</v>
      </c>
      <c r="CY62" s="93">
        <f t="shared" si="489"/>
        <v>27.2408413358669</v>
      </c>
      <c r="CZ62" s="115">
        <f t="shared" si="490"/>
        <v>1.8160560890578</v>
      </c>
      <c r="DA62" s="115">
        <f t="shared" si="491"/>
        <v>1.08963365343468</v>
      </c>
      <c r="DB62" s="69">
        <f t="shared" si="492"/>
        <v>458.38415</v>
      </c>
      <c r="DE62" s="92">
        <f t="shared" si="43"/>
        <v>44652</v>
      </c>
      <c r="DF62" s="106">
        <f t="shared" si="44"/>
        <v>21553</v>
      </c>
      <c r="DG62" s="106"/>
      <c r="DH62" s="106"/>
      <c r="DI62" s="106"/>
      <c r="DJ62" s="106"/>
      <c r="DK62" s="92">
        <v>44713</v>
      </c>
      <c r="DL62" s="149">
        <v>22875.439</v>
      </c>
      <c r="DM62" s="93">
        <f t="shared" si="304"/>
        <v>61</v>
      </c>
      <c r="DN62" s="63" t="s">
        <v>65</v>
      </c>
      <c r="DO62" s="106">
        <f t="shared" si="314"/>
        <v>1322.439</v>
      </c>
      <c r="DP62" s="93">
        <f t="shared" si="493"/>
        <v>21.6793278688524</v>
      </c>
      <c r="DQ62" s="115">
        <f t="shared" si="494"/>
        <v>1.44528852459016</v>
      </c>
      <c r="DR62" s="115">
        <f t="shared" si="495"/>
        <v>0.867173114754097</v>
      </c>
      <c r="DS62" s="69">
        <f t="shared" si="496"/>
        <v>383.50731</v>
      </c>
      <c r="DV62" s="92">
        <f t="shared" si="45"/>
        <v>44713</v>
      </c>
      <c r="DW62" s="106">
        <f t="shared" si="46"/>
        <v>22875.439</v>
      </c>
      <c r="DX62" s="106"/>
      <c r="DY62" s="106"/>
      <c r="DZ62" s="106"/>
      <c r="EA62" s="106"/>
      <c r="EB62" s="92">
        <v>44774</v>
      </c>
      <c r="EC62" s="149">
        <v>24701</v>
      </c>
      <c r="ED62" s="93">
        <f t="shared" si="306"/>
        <v>61</v>
      </c>
      <c r="EE62" s="63" t="s">
        <v>65</v>
      </c>
      <c r="EF62" s="106">
        <f t="shared" si="315"/>
        <v>1825.561</v>
      </c>
      <c r="EG62" s="93">
        <f t="shared" si="497"/>
        <v>29.9272295081967</v>
      </c>
      <c r="EH62" s="115">
        <f t="shared" si="498"/>
        <v>1.99514863387978</v>
      </c>
      <c r="EI62" s="115">
        <f t="shared" si="499"/>
        <v>1.19708918032787</v>
      </c>
      <c r="EJ62" s="69">
        <f t="shared" si="500"/>
        <v>529.41269</v>
      </c>
      <c r="EM62" s="92">
        <f t="shared" si="50"/>
        <v>44774</v>
      </c>
      <c r="EN62" s="106">
        <f t="shared" si="51"/>
        <v>24701</v>
      </c>
      <c r="EO62" s="106"/>
      <c r="EP62" s="106"/>
      <c r="EQ62" s="106"/>
      <c r="ER62" s="106"/>
      <c r="ES62" s="92">
        <v>44835</v>
      </c>
      <c r="ET62" s="149">
        <v>26358</v>
      </c>
      <c r="EU62" s="93">
        <f t="shared" si="20"/>
        <v>61</v>
      </c>
      <c r="EV62" s="63" t="s">
        <v>65</v>
      </c>
      <c r="EW62" s="106">
        <f t="shared" si="146"/>
        <v>1657</v>
      </c>
      <c r="EX62" s="93">
        <f t="shared" si="501"/>
        <v>27.1639344262295</v>
      </c>
      <c r="EY62" s="115">
        <f t="shared" si="502"/>
        <v>1.81092896174863</v>
      </c>
      <c r="EZ62" s="115">
        <f t="shared" si="503"/>
        <v>1.08655737704918</v>
      </c>
      <c r="FA62" s="69">
        <f t="shared" si="504"/>
        <v>480.53</v>
      </c>
      <c r="FD62" s="92">
        <f t="shared" si="55"/>
        <v>44835</v>
      </c>
      <c r="FE62" s="106">
        <f t="shared" si="56"/>
        <v>26358</v>
      </c>
      <c r="FF62" s="106"/>
      <c r="FG62" s="106"/>
      <c r="FH62" s="106"/>
      <c r="FI62" s="106"/>
      <c r="FJ62" s="92">
        <v>44896</v>
      </c>
      <c r="FK62" s="149">
        <v>27806</v>
      </c>
      <c r="FL62" s="93">
        <f t="shared" si="26"/>
        <v>61</v>
      </c>
      <c r="FM62" s="63" t="s">
        <v>65</v>
      </c>
      <c r="FN62" s="106">
        <f t="shared" si="150"/>
        <v>1448</v>
      </c>
      <c r="FO62" s="93">
        <f t="shared" si="505"/>
        <v>23.7377049180328</v>
      </c>
      <c r="FP62" s="115">
        <f t="shared" si="506"/>
        <v>1.58251366120219</v>
      </c>
      <c r="FQ62" s="115">
        <f t="shared" si="507"/>
        <v>0.949508196721311</v>
      </c>
      <c r="FR62" s="69">
        <f t="shared" si="508"/>
        <v>419.92</v>
      </c>
      <c r="FU62" s="92">
        <f t="shared" si="61"/>
        <v>44896</v>
      </c>
      <c r="FV62" s="106">
        <f t="shared" si="62"/>
        <v>27806</v>
      </c>
      <c r="FW62" s="106"/>
      <c r="FX62" s="106"/>
      <c r="FY62" s="106"/>
      <c r="FZ62" s="106"/>
      <c r="GA62" s="92">
        <v>44958</v>
      </c>
      <c r="GB62" s="106">
        <v>29897.672</v>
      </c>
      <c r="GC62" s="93">
        <f t="shared" si="30"/>
        <v>62</v>
      </c>
      <c r="GD62" s="63" t="s">
        <v>65</v>
      </c>
      <c r="GE62" s="106">
        <f t="shared" si="195"/>
        <v>2091.672</v>
      </c>
      <c r="GF62" s="93">
        <f t="shared" si="509"/>
        <v>33.7366451612903</v>
      </c>
      <c r="GG62" s="115">
        <f t="shared" si="510"/>
        <v>2.24910967741935</v>
      </c>
      <c r="GH62" s="115">
        <f t="shared" si="511"/>
        <v>1.34946580645161</v>
      </c>
      <c r="GI62" s="69">
        <f t="shared" si="512"/>
        <v>606.58488</v>
      </c>
      <c r="GL62" s="92">
        <f t="shared" si="66"/>
        <v>44958</v>
      </c>
      <c r="GM62" s="106">
        <f t="shared" si="67"/>
        <v>29897.672</v>
      </c>
      <c r="GN62" s="106"/>
      <c r="GO62" s="106"/>
      <c r="GP62" s="106"/>
      <c r="GQ62" s="106"/>
      <c r="GR62" s="92">
        <v>45017</v>
      </c>
      <c r="GS62" s="106">
        <v>31292.497</v>
      </c>
      <c r="GT62" s="93">
        <f t="shared" si="262"/>
        <v>59</v>
      </c>
      <c r="GU62" s="63" t="s">
        <v>65</v>
      </c>
      <c r="GV62" s="106">
        <f t="shared" si="263"/>
        <v>1394.825</v>
      </c>
      <c r="GW62" s="93">
        <f t="shared" si="513"/>
        <v>23.6411016949153</v>
      </c>
      <c r="GX62" s="115">
        <f t="shared" si="514"/>
        <v>1.57607344632768</v>
      </c>
      <c r="GY62" s="115">
        <f t="shared" si="515"/>
        <v>0.945644067796611</v>
      </c>
      <c r="GZ62" s="69">
        <f t="shared" si="516"/>
        <v>404.49925</v>
      </c>
      <c r="HC62" s="92">
        <f t="shared" si="71"/>
        <v>45017</v>
      </c>
      <c r="HD62" s="106">
        <f t="shared" si="72"/>
        <v>31292.497</v>
      </c>
      <c r="HE62" s="92">
        <v>45078</v>
      </c>
      <c r="HF62" s="106">
        <v>32232.858</v>
      </c>
      <c r="HG62" s="93">
        <v>59</v>
      </c>
      <c r="HH62" s="63" t="s">
        <v>65</v>
      </c>
      <c r="HI62" s="106">
        <f t="shared" si="73"/>
        <v>940.361000000001</v>
      </c>
      <c r="HJ62" s="93">
        <f t="shared" si="517"/>
        <v>15.9383220338983</v>
      </c>
      <c r="HK62" s="115">
        <f t="shared" si="518"/>
        <v>1.06255480225989</v>
      </c>
      <c r="HL62" s="115">
        <f t="shared" si="519"/>
        <v>0.637532881355933</v>
      </c>
      <c r="HM62" s="69">
        <f t="shared" si="520"/>
        <v>272.70469</v>
      </c>
      <c r="HP62" s="92">
        <f t="shared" si="77"/>
        <v>45078</v>
      </c>
      <c r="HQ62" s="106">
        <f t="shared" si="78"/>
        <v>32232.858</v>
      </c>
      <c r="HR62" s="92">
        <v>45139</v>
      </c>
      <c r="HS62" s="106">
        <v>33096.803</v>
      </c>
      <c r="HT62" s="93">
        <f t="shared" si="79"/>
        <v>61</v>
      </c>
      <c r="HU62" s="63" t="s">
        <v>65</v>
      </c>
      <c r="HV62" s="106">
        <f t="shared" si="80"/>
        <v>863.945</v>
      </c>
      <c r="HW62" s="93">
        <f t="shared" si="81"/>
        <v>14.1630327868852</v>
      </c>
      <c r="HX62" s="115">
        <f t="shared" si="521"/>
        <v>0.944202185792349</v>
      </c>
      <c r="HY62" s="115">
        <f t="shared" si="522"/>
        <v>0.56652131147541</v>
      </c>
      <c r="HZ62" s="69">
        <f t="shared" si="173"/>
        <v>241.998848545454</v>
      </c>
      <c r="IC62" s="92">
        <f t="shared" si="85"/>
        <v>45139</v>
      </c>
      <c r="ID62" s="106">
        <f t="shared" si="86"/>
        <v>33096.803</v>
      </c>
      <c r="IE62" s="92">
        <v>45200</v>
      </c>
      <c r="IF62" s="106">
        <v>33924.265</v>
      </c>
      <c r="IG62" s="93">
        <f t="shared" si="87"/>
        <v>61</v>
      </c>
      <c r="IH62" s="63" t="s">
        <v>65</v>
      </c>
      <c r="II62" s="106">
        <f t="shared" si="480"/>
        <v>827.462</v>
      </c>
      <c r="IJ62" s="93">
        <f t="shared" si="38"/>
        <v>13.5649508196721</v>
      </c>
      <c r="IK62" s="115">
        <f t="shared" si="523"/>
        <v>0.904330054644808</v>
      </c>
      <c r="IL62" s="115">
        <f t="shared" si="524"/>
        <v>0.542598032786885</v>
      </c>
      <c r="IM62" s="69">
        <f t="shared" si="175"/>
        <v>231.779628581818</v>
      </c>
      <c r="IP62" s="92">
        <f t="shared" si="176"/>
        <v>45200</v>
      </c>
      <c r="IQ62" s="164">
        <f t="shared" si="477"/>
        <v>33924.265</v>
      </c>
      <c r="IR62" s="92">
        <v>45261</v>
      </c>
      <c r="IS62" s="106">
        <v>34847.452</v>
      </c>
      <c r="IT62" s="93">
        <v>61</v>
      </c>
      <c r="IU62" s="63" t="s">
        <v>65</v>
      </c>
      <c r="IV62" s="106">
        <f t="shared" si="94"/>
        <v>923.186999999998</v>
      </c>
      <c r="IW62" s="93">
        <f t="shared" si="178"/>
        <v>15.1342131147541</v>
      </c>
      <c r="IX62" s="115">
        <f t="shared" si="179"/>
        <v>1.0089475409836</v>
      </c>
      <c r="IY62" s="115">
        <f t="shared" si="165"/>
        <v>0.605368524590163</v>
      </c>
      <c r="IZ62" s="69">
        <f t="shared" si="166"/>
        <v>258.59307130909</v>
      </c>
      <c r="JC62" s="92">
        <f t="shared" si="187"/>
        <v>45261</v>
      </c>
      <c r="JD62" s="106">
        <f t="shared" si="188"/>
        <v>34847.452</v>
      </c>
      <c r="JE62" s="92">
        <v>45323</v>
      </c>
      <c r="JF62" s="177">
        <v>36804.734</v>
      </c>
      <c r="JG62" s="93">
        <f t="shared" si="100"/>
        <v>62</v>
      </c>
      <c r="JH62" s="63" t="s">
        <v>65</v>
      </c>
      <c r="JI62" s="106">
        <f t="shared" si="180"/>
        <v>1957.282</v>
      </c>
      <c r="JJ62" s="93">
        <f t="shared" si="181"/>
        <v>31.569064516129</v>
      </c>
      <c r="JK62" s="115">
        <f t="shared" si="182"/>
        <v>2.10460430107527</v>
      </c>
      <c r="JL62" s="115">
        <f t="shared" si="167"/>
        <v>1.26276258064516</v>
      </c>
      <c r="JM62" s="69">
        <f t="shared" si="168"/>
        <v>548.252481672727</v>
      </c>
      <c r="JP62" s="92">
        <f t="shared" si="126"/>
        <v>45323</v>
      </c>
      <c r="JQ62" s="106">
        <f t="shared" si="127"/>
        <v>36804.734</v>
      </c>
      <c r="JR62" s="92">
        <v>45383</v>
      </c>
      <c r="JS62" s="106">
        <v>38227.052</v>
      </c>
      <c r="JT62" s="93">
        <f t="shared" si="108"/>
        <v>60</v>
      </c>
      <c r="JU62" s="63" t="s">
        <v>65</v>
      </c>
      <c r="JV62" s="106">
        <f t="shared" si="109"/>
        <v>1422.31800000001</v>
      </c>
      <c r="JW62" s="93">
        <f t="shared" si="183"/>
        <v>23.7053000000001</v>
      </c>
      <c r="JX62" s="115">
        <f t="shared" si="184"/>
        <v>1.58035333333334</v>
      </c>
      <c r="JY62" s="115">
        <f t="shared" si="169"/>
        <v>0.948212000000004</v>
      </c>
      <c r="JZ62" s="69">
        <f t="shared" si="170"/>
        <v>398.404201963638</v>
      </c>
    </row>
    <row r="63" ht="28.8" spans="1:286">
      <c r="A63" t="str">
        <f>'SATEC Meter Schedule Template'!C63</f>
        <v>RMT-APL-01-MDB5-APR52-01-50002759-DL2</v>
      </c>
      <c r="B63" t="str">
        <f>'SATEC Meter Schedule Template'!D63</f>
        <v>MTR-APL-01-MDB5-APR52-01</v>
      </c>
      <c r="C63" t="str">
        <f>'SATEC Meter Schedule Template'!P63</f>
        <v>MDB5</v>
      </c>
      <c r="D63" t="str">
        <f>'SATEC Meter Schedule Template'!Q63</f>
        <v>APR52</v>
      </c>
      <c r="E63" t="str">
        <f>'SATEC Meter Schedule Template'!R63</f>
        <v>01</v>
      </c>
      <c r="F63">
        <f>'SATEC Meter Schedule Template'!S63</f>
        <v>50002759</v>
      </c>
      <c r="G63" t="str">
        <f>'SATEC Meter Schedule Template'!V63</f>
        <v>DL2</v>
      </c>
      <c r="H63" s="61" t="s">
        <v>232</v>
      </c>
      <c r="I63" s="63">
        <v>50002759</v>
      </c>
      <c r="J63" s="18" t="s">
        <v>233</v>
      </c>
      <c r="K63" s="92"/>
      <c r="L63" s="93"/>
      <c r="M63" s="92"/>
      <c r="N63" s="94"/>
      <c r="O63" s="95"/>
      <c r="P63" s="95"/>
      <c r="Q63" s="95"/>
      <c r="R63" s="105">
        <v>44398</v>
      </c>
      <c r="S63" s="63">
        <v>0</v>
      </c>
      <c r="T63" s="92">
        <v>44470</v>
      </c>
      <c r="U63" s="110">
        <f>5272</f>
        <v>5272</v>
      </c>
      <c r="V63" s="93">
        <f t="shared" si="316"/>
        <v>72</v>
      </c>
      <c r="W63" s="63" t="s">
        <v>65</v>
      </c>
      <c r="X63" s="106">
        <f t="shared" si="317"/>
        <v>5272</v>
      </c>
      <c r="Y63" s="93">
        <f t="shared" si="318"/>
        <v>73.2222222222222</v>
      </c>
      <c r="Z63" s="115">
        <f t="shared" si="431"/>
        <v>4.88148148148148</v>
      </c>
      <c r="AA63" s="115">
        <f t="shared" si="432"/>
        <v>2.92888888888889</v>
      </c>
      <c r="AB63" s="69">
        <f t="shared" si="433"/>
        <v>1528.88</v>
      </c>
      <c r="AC63" s="93"/>
      <c r="AD63" s="92">
        <f t="shared" si="394"/>
        <v>44470</v>
      </c>
      <c r="AE63" s="106">
        <f t="shared" si="486"/>
        <v>5272</v>
      </c>
      <c r="AF63" s="92">
        <v>44531.0000000231</v>
      </c>
      <c r="AG63" s="93">
        <f>11263</f>
        <v>11263</v>
      </c>
      <c r="AH63" s="93">
        <f t="shared" si="319"/>
        <v>61.0000000231012</v>
      </c>
      <c r="AI63" s="63" t="s">
        <v>65</v>
      </c>
      <c r="AJ63" s="106">
        <f t="shared" si="320"/>
        <v>5991</v>
      </c>
      <c r="AK63" s="93">
        <f t="shared" si="321"/>
        <v>98.2131147169043</v>
      </c>
      <c r="AL63" s="115">
        <f t="shared" si="434"/>
        <v>6.54754098112695</v>
      </c>
      <c r="AM63" s="115">
        <f t="shared" si="435"/>
        <v>3.92852458867617</v>
      </c>
      <c r="AN63" s="69">
        <f t="shared" si="436"/>
        <v>1737.39</v>
      </c>
      <c r="AQ63" s="92"/>
      <c r="BC63" s="92">
        <f t="shared" si="478"/>
        <v>44531.0000000231</v>
      </c>
      <c r="BD63" s="106">
        <f t="shared" si="353"/>
        <v>11263</v>
      </c>
      <c r="BE63" s="92">
        <v>44593.9755439815</v>
      </c>
      <c r="BF63" s="95">
        <v>17982.228</v>
      </c>
      <c r="BG63" s="93">
        <f t="shared" si="322"/>
        <v>62.9755439583969</v>
      </c>
      <c r="BH63" s="63" t="s">
        <v>121</v>
      </c>
      <c r="BI63" s="106">
        <f t="shared" si="323"/>
        <v>6719.228</v>
      </c>
      <c r="BJ63" s="93">
        <f t="shared" si="324"/>
        <v>106.695831074343</v>
      </c>
      <c r="BK63" s="115">
        <f t="shared" si="437"/>
        <v>7.11305540495623</v>
      </c>
      <c r="BL63" s="115">
        <f t="shared" si="438"/>
        <v>4.26783324297373</v>
      </c>
      <c r="BM63" s="69">
        <f t="shared" si="439"/>
        <v>1948.57612</v>
      </c>
      <c r="BN63" s="80">
        <f>SUM(AB63,BM63,AN63)</f>
        <v>5214.84612</v>
      </c>
      <c r="BO63" s="85">
        <v>17982</v>
      </c>
      <c r="BP63" s="141">
        <f>BO63*0.29</f>
        <v>5214.78</v>
      </c>
      <c r="BQ63" s="141">
        <f>BO63*0.19</f>
        <v>3416.58</v>
      </c>
      <c r="BR63" s="80">
        <f>BP63-BQ63</f>
        <v>1798.2</v>
      </c>
      <c r="BS63">
        <v>3</v>
      </c>
      <c r="BT63" s="138">
        <v>44631</v>
      </c>
      <c r="BU63" s="142">
        <v>0.386111111111111</v>
      </c>
      <c r="BV63" s="49">
        <v>1.16</v>
      </c>
      <c r="BW63" s="49">
        <v>2.26</v>
      </c>
      <c r="BX63" s="139">
        <f t="shared" si="525"/>
        <v>1.94827586206897</v>
      </c>
      <c r="BY63" s="49" t="s">
        <v>230</v>
      </c>
      <c r="BZ63" s="144" t="s">
        <v>234</v>
      </c>
      <c r="CA63" t="s">
        <v>124</v>
      </c>
      <c r="CB63" s="142">
        <v>0.438194444444444</v>
      </c>
      <c r="CC63">
        <v>1.18</v>
      </c>
      <c r="CD63">
        <v>1.14</v>
      </c>
      <c r="CE63" s="115">
        <f t="shared" si="488"/>
        <v>0.966101694915254</v>
      </c>
      <c r="CF63" t="s">
        <v>82</v>
      </c>
      <c r="CG63" s="145" t="s">
        <v>83</v>
      </c>
      <c r="CJ63" s="92">
        <f t="shared" si="40"/>
        <v>44593.9755439815</v>
      </c>
      <c r="CK63" s="106">
        <f t="shared" si="354"/>
        <v>17982.228</v>
      </c>
      <c r="CL63" s="146">
        <v>44631.4131944444</v>
      </c>
      <c r="CM63" s="63">
        <v>20919.139</v>
      </c>
      <c r="CN63" s="106">
        <f t="shared" si="526"/>
        <v>2936.911</v>
      </c>
      <c r="CO63" s="63">
        <v>4642.01</v>
      </c>
      <c r="CP63" s="106"/>
      <c r="CQ63" s="106"/>
      <c r="CR63" s="106"/>
      <c r="CS63" s="106"/>
      <c r="CT63" s="92">
        <v>44652</v>
      </c>
      <c r="CU63" s="149">
        <v>4866</v>
      </c>
      <c r="CV63" s="93">
        <f t="shared" si="302"/>
        <v>58.024456018502</v>
      </c>
      <c r="CW63" s="63" t="s">
        <v>121</v>
      </c>
      <c r="CX63" s="106">
        <f>(CU63-CO63)+CN63</f>
        <v>3160.901</v>
      </c>
      <c r="CY63" s="93">
        <f t="shared" ref="CY63:CY65" si="527">CX63/CV63</f>
        <v>54.475323284239</v>
      </c>
      <c r="CZ63" s="115">
        <f t="shared" ref="CZ63:CZ65" si="528">CY63/15</f>
        <v>3.63168821894926</v>
      </c>
      <c r="DA63" s="115">
        <f t="shared" ref="DA63:DA65" si="529">CY63/25</f>
        <v>2.17901293136956</v>
      </c>
      <c r="DB63" s="69">
        <f t="shared" ref="DB63:DB65" si="530">CX63*0.29</f>
        <v>916.66129</v>
      </c>
      <c r="DE63" s="92">
        <f t="shared" si="43"/>
        <v>44652</v>
      </c>
      <c r="DF63" s="106">
        <f t="shared" si="44"/>
        <v>4866</v>
      </c>
      <c r="DG63" s="106"/>
      <c r="DH63" s="106"/>
      <c r="DI63" s="106"/>
      <c r="DJ63" s="106"/>
      <c r="DK63" s="92">
        <v>44713</v>
      </c>
      <c r="DL63" s="149">
        <v>5497.92</v>
      </c>
      <c r="DM63" s="93">
        <f t="shared" si="304"/>
        <v>61</v>
      </c>
      <c r="DN63" s="63" t="s">
        <v>65</v>
      </c>
      <c r="DO63" s="106">
        <f t="shared" si="314"/>
        <v>631.92</v>
      </c>
      <c r="DP63" s="93">
        <f t="shared" ref="DP63:DP65" si="531">DO63/DM63</f>
        <v>10.3593442622951</v>
      </c>
      <c r="DQ63" s="115">
        <f t="shared" ref="DQ63:DQ65" si="532">DP63/15</f>
        <v>0.690622950819672</v>
      </c>
      <c r="DR63" s="115">
        <f t="shared" ref="DR63:DR65" si="533">DP63/25</f>
        <v>0.414373770491803</v>
      </c>
      <c r="DS63" s="69">
        <f t="shared" ref="DS63:DS65" si="534">DO63*0.29</f>
        <v>183.2568</v>
      </c>
      <c r="DV63" s="92">
        <f t="shared" si="45"/>
        <v>44713</v>
      </c>
      <c r="DW63" s="106">
        <f t="shared" si="46"/>
        <v>5497.92</v>
      </c>
      <c r="DX63" s="106"/>
      <c r="DY63" s="106"/>
      <c r="DZ63" s="106"/>
      <c r="EA63" s="106"/>
      <c r="EB63" s="92">
        <v>44774</v>
      </c>
      <c r="EC63" s="149">
        <v>6536</v>
      </c>
      <c r="ED63" s="93">
        <f t="shared" si="306"/>
        <v>61</v>
      </c>
      <c r="EE63" s="63" t="s">
        <v>65</v>
      </c>
      <c r="EF63" s="106">
        <f t="shared" si="315"/>
        <v>1038.08</v>
      </c>
      <c r="EG63" s="93">
        <f t="shared" ref="EG63:EG65" si="535">EF63/ED63</f>
        <v>17.0177049180328</v>
      </c>
      <c r="EH63" s="115">
        <f t="shared" ref="EH63:EH65" si="536">EG63/15</f>
        <v>1.13451366120219</v>
      </c>
      <c r="EI63" s="115">
        <f t="shared" ref="EI63:EI65" si="537">EG63/25</f>
        <v>0.680708196721311</v>
      </c>
      <c r="EJ63" s="69">
        <f t="shared" ref="EJ63:EJ65" si="538">EF63*0.29</f>
        <v>301.0432</v>
      </c>
      <c r="EM63" s="92">
        <f t="shared" si="50"/>
        <v>44774</v>
      </c>
      <c r="EN63" s="106">
        <f t="shared" si="51"/>
        <v>6536</v>
      </c>
      <c r="EO63" s="106"/>
      <c r="EP63" s="106"/>
      <c r="EQ63" s="106"/>
      <c r="ER63" s="106"/>
      <c r="ES63" s="92">
        <v>44835</v>
      </c>
      <c r="ET63" s="149">
        <v>7481</v>
      </c>
      <c r="EU63" s="93">
        <f t="shared" si="20"/>
        <v>61</v>
      </c>
      <c r="EV63" s="63" t="s">
        <v>65</v>
      </c>
      <c r="EW63" s="106">
        <f t="shared" si="146"/>
        <v>945</v>
      </c>
      <c r="EX63" s="93">
        <f t="shared" ref="EX63:EX65" si="539">EW63/EU63</f>
        <v>15.4918032786885</v>
      </c>
      <c r="EY63" s="115">
        <f t="shared" ref="EY63:EY65" si="540">EX63/15</f>
        <v>1.0327868852459</v>
      </c>
      <c r="EZ63" s="115">
        <f t="shared" ref="EZ63:EZ65" si="541">EX63/25</f>
        <v>0.619672131147541</v>
      </c>
      <c r="FA63" s="69">
        <f t="shared" ref="FA63:FA65" si="542">EW63*0.29</f>
        <v>274.05</v>
      </c>
      <c r="FD63" s="92">
        <f t="shared" si="55"/>
        <v>44835</v>
      </c>
      <c r="FE63" s="106">
        <f t="shared" si="56"/>
        <v>7481</v>
      </c>
      <c r="FF63" s="106"/>
      <c r="FG63" s="106"/>
      <c r="FH63" s="106"/>
      <c r="FI63" s="106"/>
      <c r="FJ63" s="92">
        <v>44896</v>
      </c>
      <c r="FK63" s="149">
        <v>8365</v>
      </c>
      <c r="FL63" s="93">
        <f t="shared" si="26"/>
        <v>61</v>
      </c>
      <c r="FM63" s="63" t="s">
        <v>65</v>
      </c>
      <c r="FN63" s="106">
        <f t="shared" si="150"/>
        <v>884</v>
      </c>
      <c r="FO63" s="93">
        <f t="shared" ref="FO63:FO65" si="543">FN63/FL63</f>
        <v>14.4918032786885</v>
      </c>
      <c r="FP63" s="115">
        <f t="shared" ref="FP63:FP65" si="544">FO63/15</f>
        <v>0.966120218579235</v>
      </c>
      <c r="FQ63" s="115">
        <f t="shared" ref="FQ63:FQ65" si="545">FO63/25</f>
        <v>0.579672131147541</v>
      </c>
      <c r="FR63" s="69">
        <f t="shared" ref="FR63:FR65" si="546">FN63*0.29</f>
        <v>256.36</v>
      </c>
      <c r="FU63" s="92">
        <f t="shared" si="61"/>
        <v>44896</v>
      </c>
      <c r="FV63" s="106">
        <f t="shared" si="62"/>
        <v>8365</v>
      </c>
      <c r="FW63" s="106"/>
      <c r="FX63" s="106"/>
      <c r="FY63" s="106"/>
      <c r="FZ63" s="106"/>
      <c r="GA63" s="92">
        <v>44958</v>
      </c>
      <c r="GB63" s="106">
        <v>9781.031</v>
      </c>
      <c r="GC63" s="93">
        <f t="shared" si="30"/>
        <v>62</v>
      </c>
      <c r="GD63" s="63" t="s">
        <v>65</v>
      </c>
      <c r="GE63" s="106">
        <f t="shared" si="195"/>
        <v>1416.031</v>
      </c>
      <c r="GF63" s="93">
        <f t="shared" ref="GF63:GF65" si="547">GE63/GC63</f>
        <v>22.8392096774194</v>
      </c>
      <c r="GG63" s="115">
        <f t="shared" ref="GG63:GG65" si="548">GF63/15</f>
        <v>1.52261397849462</v>
      </c>
      <c r="GH63" s="115">
        <f t="shared" ref="GH63:GH65" si="549">GF63/25</f>
        <v>0.913568387096775</v>
      </c>
      <c r="GI63" s="69">
        <f t="shared" ref="GI63:GI65" si="550">GE63*0.29</f>
        <v>410.64899</v>
      </c>
      <c r="GL63" s="92">
        <f t="shared" si="66"/>
        <v>44958</v>
      </c>
      <c r="GM63" s="106">
        <f t="shared" si="67"/>
        <v>9781.031</v>
      </c>
      <c r="GN63" s="106"/>
      <c r="GO63" s="106"/>
      <c r="GP63" s="106"/>
      <c r="GQ63" s="106"/>
      <c r="GR63" s="92">
        <v>45017</v>
      </c>
      <c r="GS63" s="106">
        <v>10666.771</v>
      </c>
      <c r="GT63" s="93">
        <f t="shared" si="262"/>
        <v>59</v>
      </c>
      <c r="GU63" s="63" t="s">
        <v>65</v>
      </c>
      <c r="GV63" s="106">
        <f t="shared" si="263"/>
        <v>885.74</v>
      </c>
      <c r="GW63" s="93">
        <f t="shared" ref="GW63:GW65" si="551">GV63/GT63</f>
        <v>15.0125423728814</v>
      </c>
      <c r="GX63" s="115">
        <f t="shared" ref="GX63:GX65" si="552">GW63/15</f>
        <v>1.00083615819209</v>
      </c>
      <c r="GY63" s="115">
        <f t="shared" ref="GY63:GY65" si="553">GW63/25</f>
        <v>0.600501694915254</v>
      </c>
      <c r="GZ63" s="69">
        <f t="shared" ref="GZ63:GZ65" si="554">GV63*0.29</f>
        <v>256.8646</v>
      </c>
      <c r="HC63" s="92">
        <f t="shared" si="71"/>
        <v>45017</v>
      </c>
      <c r="HD63" s="106">
        <f t="shared" si="72"/>
        <v>10666.771</v>
      </c>
      <c r="HE63" s="92">
        <v>45078</v>
      </c>
      <c r="HF63" s="106">
        <v>11279.67</v>
      </c>
      <c r="HG63" s="93">
        <v>59</v>
      </c>
      <c r="HH63" s="63" t="s">
        <v>65</v>
      </c>
      <c r="HI63" s="106">
        <f t="shared" si="73"/>
        <v>612.898999999999</v>
      </c>
      <c r="HJ63" s="93">
        <f t="shared" ref="HJ63:HJ65" si="555">HI63/HG63</f>
        <v>10.3881186440678</v>
      </c>
      <c r="HK63" s="115">
        <f t="shared" ref="HK63:HK65" si="556">HJ63/15</f>
        <v>0.692541242937852</v>
      </c>
      <c r="HL63" s="115">
        <f t="shared" ref="HL63:HL65" si="557">HJ63/25</f>
        <v>0.415524745762711</v>
      </c>
      <c r="HM63" s="69">
        <f t="shared" ref="HM63:HM65" si="558">HI63*0.29</f>
        <v>177.74071</v>
      </c>
      <c r="HP63" s="92">
        <f t="shared" si="77"/>
        <v>45078</v>
      </c>
      <c r="HQ63" s="106">
        <f t="shared" si="78"/>
        <v>11279.67</v>
      </c>
      <c r="HR63" s="92">
        <v>45139</v>
      </c>
      <c r="HS63" s="106">
        <v>12411.815</v>
      </c>
      <c r="HT63" s="93">
        <f t="shared" si="79"/>
        <v>61</v>
      </c>
      <c r="HU63" s="63" t="s">
        <v>65</v>
      </c>
      <c r="HV63" s="106">
        <f t="shared" si="80"/>
        <v>1132.145</v>
      </c>
      <c r="HW63" s="93">
        <f t="shared" si="81"/>
        <v>18.5597540983607</v>
      </c>
      <c r="HX63" s="115">
        <f t="shared" ref="HX63:HX65" si="559">HW63/15</f>
        <v>1.23731693989071</v>
      </c>
      <c r="HY63" s="115">
        <f t="shared" ref="HY63:HY65" si="560">HW63/25</f>
        <v>0.742390163934427</v>
      </c>
      <c r="HZ63" s="69">
        <f t="shared" si="173"/>
        <v>317.124106727273</v>
      </c>
      <c r="IC63" s="92">
        <f t="shared" si="85"/>
        <v>45139</v>
      </c>
      <c r="ID63" s="106">
        <f t="shared" si="86"/>
        <v>12411.815</v>
      </c>
      <c r="IE63" s="92">
        <v>45200</v>
      </c>
      <c r="IF63" s="106">
        <v>13504.568</v>
      </c>
      <c r="IG63" s="93">
        <f t="shared" si="87"/>
        <v>61</v>
      </c>
      <c r="IH63" s="63" t="s">
        <v>65</v>
      </c>
      <c r="II63" s="106">
        <f t="shared" si="480"/>
        <v>1092.753</v>
      </c>
      <c r="IJ63" s="93">
        <f t="shared" si="38"/>
        <v>17.9139836065574</v>
      </c>
      <c r="IK63" s="115">
        <f t="shared" ref="IK63:IK65" si="561">IJ63/15</f>
        <v>1.19426557377049</v>
      </c>
      <c r="IL63" s="115">
        <f t="shared" ref="IL63:IL65" si="562">IJ63/25</f>
        <v>0.716559344262294</v>
      </c>
      <c r="IM63" s="69">
        <f t="shared" si="175"/>
        <v>306.090049418182</v>
      </c>
      <c r="IP63" s="92">
        <f t="shared" si="176"/>
        <v>45200</v>
      </c>
      <c r="IQ63" s="164">
        <f t="shared" si="477"/>
        <v>13504.568</v>
      </c>
      <c r="IR63" s="92">
        <v>45261</v>
      </c>
      <c r="IS63" s="106">
        <v>14406.895</v>
      </c>
      <c r="IT63" s="93">
        <v>61</v>
      </c>
      <c r="IU63" s="63" t="s">
        <v>65</v>
      </c>
      <c r="IV63" s="106">
        <f t="shared" si="94"/>
        <v>902.327000000001</v>
      </c>
      <c r="IW63" s="93">
        <f t="shared" si="178"/>
        <v>14.7922459016394</v>
      </c>
      <c r="IX63" s="115">
        <f t="shared" si="179"/>
        <v>0.986149726775958</v>
      </c>
      <c r="IY63" s="115">
        <f t="shared" si="165"/>
        <v>0.591689836065575</v>
      </c>
      <c r="IZ63" s="69">
        <f t="shared" si="166"/>
        <v>252.749995672728</v>
      </c>
      <c r="JC63" s="92">
        <f t="shared" si="187"/>
        <v>45261</v>
      </c>
      <c r="JD63" s="106">
        <f t="shared" si="188"/>
        <v>14406.895</v>
      </c>
      <c r="JE63" s="92">
        <v>45323</v>
      </c>
      <c r="JF63" s="177">
        <v>16745.538</v>
      </c>
      <c r="JG63" s="93">
        <f t="shared" si="100"/>
        <v>62</v>
      </c>
      <c r="JH63" s="63" t="s">
        <v>65</v>
      </c>
      <c r="JI63" s="106">
        <f t="shared" si="180"/>
        <v>2338.643</v>
      </c>
      <c r="JJ63" s="93">
        <f t="shared" si="181"/>
        <v>37.7200483870968</v>
      </c>
      <c r="JK63" s="115">
        <f t="shared" si="182"/>
        <v>2.51466989247312</v>
      </c>
      <c r="JL63" s="115">
        <f t="shared" si="167"/>
        <v>1.50880193548387</v>
      </c>
      <c r="JM63" s="69">
        <f t="shared" si="168"/>
        <v>655.075164690909</v>
      </c>
      <c r="JP63" s="92">
        <f t="shared" si="126"/>
        <v>45323</v>
      </c>
      <c r="JQ63" s="106">
        <f t="shared" si="127"/>
        <v>16745.538</v>
      </c>
      <c r="JR63" s="92">
        <v>45383</v>
      </c>
      <c r="JS63" s="106">
        <v>17976.609</v>
      </c>
      <c r="JT63" s="93">
        <f t="shared" si="108"/>
        <v>60</v>
      </c>
      <c r="JU63" s="63" t="s">
        <v>65</v>
      </c>
      <c r="JV63" s="106">
        <f t="shared" si="109"/>
        <v>1231.071</v>
      </c>
      <c r="JW63" s="93">
        <f t="shared" si="183"/>
        <v>20.51785</v>
      </c>
      <c r="JX63" s="115">
        <f t="shared" si="184"/>
        <v>1.36785666666667</v>
      </c>
      <c r="JY63" s="115">
        <f t="shared" si="169"/>
        <v>0.820714</v>
      </c>
      <c r="JZ63" s="69">
        <f t="shared" si="170"/>
        <v>344.834178654545</v>
      </c>
    </row>
    <row r="64" ht="28.8" spans="1:286">
      <c r="A64" t="str">
        <f>'SATEC Meter Schedule Template'!C64</f>
        <v>RMT-APL-01-MDB5-APR53-01-50002759-DL3</v>
      </c>
      <c r="B64" t="str">
        <f>'SATEC Meter Schedule Template'!D64</f>
        <v>MTR-APL-01-MDB5-APR53-01</v>
      </c>
      <c r="C64" t="str">
        <f>'SATEC Meter Schedule Template'!P64</f>
        <v>MDB5</v>
      </c>
      <c r="D64" t="str">
        <f>'SATEC Meter Schedule Template'!Q64</f>
        <v>APR53</v>
      </c>
      <c r="E64" t="str">
        <f>'SATEC Meter Schedule Template'!R64</f>
        <v>01</v>
      </c>
      <c r="F64">
        <f>'SATEC Meter Schedule Template'!S64</f>
        <v>50002759</v>
      </c>
      <c r="G64" t="str">
        <f>'SATEC Meter Schedule Template'!V64</f>
        <v>DL3</v>
      </c>
      <c r="H64" s="61" t="s">
        <v>235</v>
      </c>
      <c r="I64" s="63">
        <v>50002759</v>
      </c>
      <c r="J64" s="18" t="s">
        <v>236</v>
      </c>
      <c r="K64" s="92"/>
      <c r="L64" s="93"/>
      <c r="M64" s="92"/>
      <c r="N64" s="94"/>
      <c r="O64" s="95"/>
      <c r="P64" s="95"/>
      <c r="Q64" s="95"/>
      <c r="R64" s="105">
        <v>44398</v>
      </c>
      <c r="S64" s="63">
        <v>0</v>
      </c>
      <c r="T64" s="92">
        <v>44470</v>
      </c>
      <c r="U64" s="110">
        <v>212</v>
      </c>
      <c r="V64" s="93">
        <f t="shared" si="316"/>
        <v>72</v>
      </c>
      <c r="W64" s="63" t="s">
        <v>65</v>
      </c>
      <c r="X64" s="106">
        <f t="shared" si="317"/>
        <v>212</v>
      </c>
      <c r="Y64" s="93">
        <f t="shared" si="318"/>
        <v>2.94444444444444</v>
      </c>
      <c r="Z64" s="115">
        <f t="shared" si="431"/>
        <v>0.196296296296296</v>
      </c>
      <c r="AA64" s="115">
        <f t="shared" si="432"/>
        <v>0.117777777777778</v>
      </c>
      <c r="AB64" s="69">
        <f t="shared" si="433"/>
        <v>61.48</v>
      </c>
      <c r="AC64" s="93"/>
      <c r="AD64" s="92">
        <f t="shared" si="394"/>
        <v>44470</v>
      </c>
      <c r="AE64" s="106">
        <f t="shared" si="486"/>
        <v>212</v>
      </c>
      <c r="AF64" s="92">
        <v>44531.0000000231</v>
      </c>
      <c r="AG64" s="93">
        <v>409</v>
      </c>
      <c r="AH64" s="93">
        <f t="shared" si="319"/>
        <v>61.0000000231012</v>
      </c>
      <c r="AI64" s="63" t="s">
        <v>65</v>
      </c>
      <c r="AJ64" s="106">
        <f t="shared" si="320"/>
        <v>197</v>
      </c>
      <c r="AK64" s="93">
        <f t="shared" si="321"/>
        <v>3.22950819549827</v>
      </c>
      <c r="AL64" s="115">
        <f t="shared" si="434"/>
        <v>0.215300546366551</v>
      </c>
      <c r="AM64" s="115">
        <f t="shared" si="435"/>
        <v>0.129180327819931</v>
      </c>
      <c r="AN64" s="69">
        <f t="shared" si="436"/>
        <v>57.13</v>
      </c>
      <c r="AQ64" s="92"/>
      <c r="BC64" s="92">
        <f t="shared" si="478"/>
        <v>44531.0000000231</v>
      </c>
      <c r="BD64" s="106">
        <f t="shared" si="353"/>
        <v>409</v>
      </c>
      <c r="BE64" s="92">
        <v>44593.9755439815</v>
      </c>
      <c r="BF64" s="95">
        <v>1351.984</v>
      </c>
      <c r="BG64" s="93">
        <f t="shared" si="322"/>
        <v>62.9755439583969</v>
      </c>
      <c r="BH64" s="63" t="s">
        <v>65</v>
      </c>
      <c r="BI64" s="106">
        <f t="shared" si="323"/>
        <v>942.984</v>
      </c>
      <c r="BJ64" s="93">
        <f t="shared" si="324"/>
        <v>14.9738127013711</v>
      </c>
      <c r="BK64" s="115">
        <f t="shared" si="437"/>
        <v>0.998254180091409</v>
      </c>
      <c r="BL64" s="115">
        <f t="shared" si="438"/>
        <v>0.598952508054846</v>
      </c>
      <c r="BM64" s="69">
        <f t="shared" si="439"/>
        <v>273.46536</v>
      </c>
      <c r="BS64">
        <v>3</v>
      </c>
      <c r="BT64" s="138">
        <v>44631</v>
      </c>
      <c r="BU64" s="142">
        <v>0.386111111111111</v>
      </c>
      <c r="BV64">
        <v>2.01</v>
      </c>
      <c r="BW64">
        <v>2</v>
      </c>
      <c r="BX64" s="115">
        <f t="shared" si="525"/>
        <v>0.995024875621891</v>
      </c>
      <c r="BY64" t="s">
        <v>230</v>
      </c>
      <c r="BZ64" s="60" t="s">
        <v>237</v>
      </c>
      <c r="CA64" t="s">
        <v>83</v>
      </c>
      <c r="CB64" s="142">
        <v>0.438194444444444</v>
      </c>
      <c r="CC64">
        <v>0.93</v>
      </c>
      <c r="CD64">
        <v>0.91</v>
      </c>
      <c r="CE64" s="115">
        <f t="shared" si="488"/>
        <v>0.978494623655914</v>
      </c>
      <c r="CF64" t="s">
        <v>82</v>
      </c>
      <c r="CG64" s="145" t="s">
        <v>83</v>
      </c>
      <c r="CJ64" s="92">
        <f t="shared" si="40"/>
        <v>44593.9755439815</v>
      </c>
      <c r="CK64" s="106">
        <f t="shared" si="354"/>
        <v>1351.984</v>
      </c>
      <c r="CL64" s="146">
        <v>44593.9755439815</v>
      </c>
      <c r="CM64" s="106"/>
      <c r="CN64" s="106"/>
      <c r="CO64" s="106"/>
      <c r="CP64" s="106"/>
      <c r="CQ64" s="106"/>
      <c r="CR64" s="106"/>
      <c r="CS64" s="106"/>
      <c r="CT64" s="92">
        <v>44652</v>
      </c>
      <c r="CU64" s="149">
        <v>1626.455</v>
      </c>
      <c r="CV64" s="93">
        <f t="shared" si="302"/>
        <v>58.024456018502</v>
      </c>
      <c r="CW64" s="63" t="s">
        <v>65</v>
      </c>
      <c r="CX64" s="106">
        <f t="shared" si="479"/>
        <v>274.471</v>
      </c>
      <c r="CY64" s="93">
        <f t="shared" si="527"/>
        <v>4.73026407886497</v>
      </c>
      <c r="CZ64" s="115">
        <f t="shared" si="528"/>
        <v>0.315350938590998</v>
      </c>
      <c r="DA64" s="115">
        <f t="shared" si="529"/>
        <v>0.189210563154599</v>
      </c>
      <c r="DB64" s="69">
        <f t="shared" si="530"/>
        <v>79.59659</v>
      </c>
      <c r="DE64" s="92">
        <f t="shared" si="43"/>
        <v>44652</v>
      </c>
      <c r="DF64" s="106">
        <f t="shared" si="44"/>
        <v>1626.455</v>
      </c>
      <c r="DG64" s="106"/>
      <c r="DH64" s="106"/>
      <c r="DI64" s="106"/>
      <c r="DJ64" s="106"/>
      <c r="DK64" s="92">
        <v>44713</v>
      </c>
      <c r="DL64" s="149">
        <v>1973.265</v>
      </c>
      <c r="DM64" s="93">
        <f t="shared" si="304"/>
        <v>61</v>
      </c>
      <c r="DN64" s="63" t="s">
        <v>65</v>
      </c>
      <c r="DO64" s="106">
        <f t="shared" si="314"/>
        <v>346.81</v>
      </c>
      <c r="DP64" s="93">
        <f t="shared" si="531"/>
        <v>5.68540983606558</v>
      </c>
      <c r="DQ64" s="115">
        <f t="shared" si="532"/>
        <v>0.379027322404372</v>
      </c>
      <c r="DR64" s="115">
        <f t="shared" si="533"/>
        <v>0.227416393442623</v>
      </c>
      <c r="DS64" s="69">
        <f t="shared" si="534"/>
        <v>100.5749</v>
      </c>
      <c r="DV64" s="92">
        <f t="shared" si="45"/>
        <v>44713</v>
      </c>
      <c r="DW64" s="106">
        <f t="shared" si="46"/>
        <v>1973.265</v>
      </c>
      <c r="DX64" s="106"/>
      <c r="DY64" s="106"/>
      <c r="DZ64" s="106"/>
      <c r="EA64" s="106"/>
      <c r="EB64" s="92">
        <v>44774</v>
      </c>
      <c r="EC64" s="149">
        <v>2404</v>
      </c>
      <c r="ED64" s="93">
        <f t="shared" si="306"/>
        <v>61</v>
      </c>
      <c r="EE64" s="63" t="s">
        <v>65</v>
      </c>
      <c r="EF64" s="106">
        <f t="shared" si="315"/>
        <v>430.735</v>
      </c>
      <c r="EG64" s="93">
        <f t="shared" si="535"/>
        <v>7.06122950819672</v>
      </c>
      <c r="EH64" s="115">
        <f t="shared" si="536"/>
        <v>0.470748633879781</v>
      </c>
      <c r="EI64" s="115">
        <f t="shared" si="537"/>
        <v>0.282449180327869</v>
      </c>
      <c r="EJ64" s="69">
        <f t="shared" si="538"/>
        <v>124.91315</v>
      </c>
      <c r="EM64" s="92">
        <f t="shared" si="50"/>
        <v>44774</v>
      </c>
      <c r="EN64" s="106">
        <f t="shared" si="51"/>
        <v>2404</v>
      </c>
      <c r="EO64" s="106"/>
      <c r="EP64" s="106"/>
      <c r="EQ64" s="106"/>
      <c r="ER64" s="106"/>
      <c r="ES64" s="92">
        <v>44835</v>
      </c>
      <c r="ET64" s="149">
        <v>2732</v>
      </c>
      <c r="EU64" s="93">
        <f t="shared" ref="EU64:EU84" si="563">ES64-EM64</f>
        <v>61</v>
      </c>
      <c r="EV64" s="63" t="s">
        <v>65</v>
      </c>
      <c r="EW64" s="106">
        <f t="shared" si="146"/>
        <v>328</v>
      </c>
      <c r="EX64" s="93">
        <f t="shared" si="539"/>
        <v>5.37704918032787</v>
      </c>
      <c r="EY64" s="115">
        <f t="shared" si="540"/>
        <v>0.358469945355191</v>
      </c>
      <c r="EZ64" s="115">
        <f t="shared" si="541"/>
        <v>0.215081967213115</v>
      </c>
      <c r="FA64" s="69">
        <f t="shared" si="542"/>
        <v>95.12</v>
      </c>
      <c r="FD64" s="92">
        <f t="shared" si="55"/>
        <v>44835</v>
      </c>
      <c r="FE64" s="106">
        <f t="shared" si="56"/>
        <v>2732</v>
      </c>
      <c r="FF64" s="106"/>
      <c r="FG64" s="106"/>
      <c r="FH64" s="106"/>
      <c r="FI64" s="106"/>
      <c r="FJ64" s="92">
        <v>44896</v>
      </c>
      <c r="FK64" s="149">
        <v>3004</v>
      </c>
      <c r="FL64" s="93">
        <f t="shared" ref="FL64:FL84" si="564">FJ64-FD64</f>
        <v>61</v>
      </c>
      <c r="FM64" s="63" t="s">
        <v>65</v>
      </c>
      <c r="FN64" s="106">
        <f t="shared" si="150"/>
        <v>272</v>
      </c>
      <c r="FO64" s="93">
        <f t="shared" si="543"/>
        <v>4.45901639344262</v>
      </c>
      <c r="FP64" s="115">
        <f t="shared" si="544"/>
        <v>0.297267759562842</v>
      </c>
      <c r="FQ64" s="115">
        <f t="shared" si="545"/>
        <v>0.178360655737705</v>
      </c>
      <c r="FR64" s="69">
        <f t="shared" si="546"/>
        <v>78.88</v>
      </c>
      <c r="FU64" s="92">
        <f t="shared" si="61"/>
        <v>44896</v>
      </c>
      <c r="FV64" s="106">
        <f t="shared" si="62"/>
        <v>3004</v>
      </c>
      <c r="FW64" s="106"/>
      <c r="FX64" s="106"/>
      <c r="FY64" s="106"/>
      <c r="FZ64" s="106"/>
      <c r="GA64" s="92">
        <v>44958</v>
      </c>
      <c r="GB64" s="106">
        <v>3560.307</v>
      </c>
      <c r="GC64" s="93">
        <f t="shared" ref="GC64:GC84" si="565">GA64-FU64</f>
        <v>62</v>
      </c>
      <c r="GD64" s="63" t="s">
        <v>65</v>
      </c>
      <c r="GE64" s="106">
        <f t="shared" si="195"/>
        <v>556.307</v>
      </c>
      <c r="GF64" s="93">
        <f t="shared" si="547"/>
        <v>8.97269354838709</v>
      </c>
      <c r="GG64" s="115">
        <f t="shared" si="548"/>
        <v>0.598179569892473</v>
      </c>
      <c r="GH64" s="115">
        <f t="shared" si="549"/>
        <v>0.358907741935484</v>
      </c>
      <c r="GI64" s="69">
        <f t="shared" si="550"/>
        <v>161.32903</v>
      </c>
      <c r="GL64" s="92">
        <f t="shared" si="66"/>
        <v>44958</v>
      </c>
      <c r="GM64" s="106">
        <f t="shared" si="67"/>
        <v>3560.307</v>
      </c>
      <c r="GN64" s="106"/>
      <c r="GO64" s="106"/>
      <c r="GP64" s="106"/>
      <c r="GQ64" s="106"/>
      <c r="GR64" s="92">
        <v>45017</v>
      </c>
      <c r="GS64" s="106">
        <v>3826.474</v>
      </c>
      <c r="GT64" s="93">
        <f t="shared" ref="GT64:GT84" si="566">GR64-GL64</f>
        <v>59</v>
      </c>
      <c r="GU64" s="63" t="s">
        <v>65</v>
      </c>
      <c r="GV64" s="106">
        <f t="shared" si="263"/>
        <v>266.167</v>
      </c>
      <c r="GW64" s="93">
        <f t="shared" si="551"/>
        <v>4.51130508474577</v>
      </c>
      <c r="GX64" s="115">
        <f t="shared" si="552"/>
        <v>0.300753672316385</v>
      </c>
      <c r="GY64" s="115">
        <f t="shared" si="553"/>
        <v>0.180452203389831</v>
      </c>
      <c r="GZ64" s="69">
        <f t="shared" si="554"/>
        <v>77.1884300000001</v>
      </c>
      <c r="HC64" s="92">
        <f t="shared" si="71"/>
        <v>45017</v>
      </c>
      <c r="HD64" s="106">
        <f t="shared" si="72"/>
        <v>3826.474</v>
      </c>
      <c r="HE64" s="92">
        <v>45078</v>
      </c>
      <c r="HF64" s="106">
        <v>4101.448</v>
      </c>
      <c r="HG64" s="93">
        <v>59</v>
      </c>
      <c r="HH64" s="63" t="s">
        <v>65</v>
      </c>
      <c r="HI64" s="106">
        <f t="shared" si="73"/>
        <v>274.974</v>
      </c>
      <c r="HJ64" s="93">
        <f t="shared" si="555"/>
        <v>4.66057627118644</v>
      </c>
      <c r="HK64" s="115">
        <f t="shared" si="556"/>
        <v>0.310705084745763</v>
      </c>
      <c r="HL64" s="115">
        <f t="shared" si="557"/>
        <v>0.186423050847458</v>
      </c>
      <c r="HM64" s="69">
        <f t="shared" si="558"/>
        <v>79.74246</v>
      </c>
      <c r="HP64" s="92">
        <f t="shared" si="77"/>
        <v>45078</v>
      </c>
      <c r="HQ64" s="106">
        <f t="shared" si="78"/>
        <v>4101.448</v>
      </c>
      <c r="HR64" s="92">
        <v>45139</v>
      </c>
      <c r="HS64" s="106">
        <v>4376.165</v>
      </c>
      <c r="HT64" s="93">
        <f t="shared" si="79"/>
        <v>61</v>
      </c>
      <c r="HU64" s="63" t="s">
        <v>65</v>
      </c>
      <c r="HV64" s="106">
        <f t="shared" si="80"/>
        <v>274.717</v>
      </c>
      <c r="HW64" s="93">
        <f t="shared" si="81"/>
        <v>4.50355737704917</v>
      </c>
      <c r="HX64" s="115">
        <f t="shared" si="559"/>
        <v>0.300237158469945</v>
      </c>
      <c r="HY64" s="115">
        <f t="shared" si="560"/>
        <v>0.180142295081967</v>
      </c>
      <c r="HZ64" s="69">
        <f t="shared" si="173"/>
        <v>76.9507291272726</v>
      </c>
      <c r="IC64" s="92">
        <f t="shared" si="85"/>
        <v>45139</v>
      </c>
      <c r="ID64" s="106">
        <f t="shared" si="86"/>
        <v>4376.165</v>
      </c>
      <c r="IE64" s="92">
        <v>45200</v>
      </c>
      <c r="IF64" s="106">
        <v>4683.193</v>
      </c>
      <c r="IG64" s="93">
        <f t="shared" si="87"/>
        <v>61</v>
      </c>
      <c r="IH64" s="63" t="s">
        <v>65</v>
      </c>
      <c r="II64" s="106">
        <f t="shared" si="480"/>
        <v>307.028</v>
      </c>
      <c r="IJ64" s="93">
        <f t="shared" si="38"/>
        <v>5.03324590163935</v>
      </c>
      <c r="IK64" s="115">
        <f t="shared" si="561"/>
        <v>0.335549726775957</v>
      </c>
      <c r="IL64" s="115">
        <f t="shared" si="562"/>
        <v>0.201329836065574</v>
      </c>
      <c r="IM64" s="69">
        <f t="shared" si="175"/>
        <v>86.0013339636365</v>
      </c>
      <c r="IP64" s="92">
        <f t="shared" si="176"/>
        <v>45200</v>
      </c>
      <c r="IQ64" s="164">
        <f t="shared" si="477"/>
        <v>4683.193</v>
      </c>
      <c r="IR64" s="92">
        <v>45261</v>
      </c>
      <c r="IS64" s="106">
        <v>4904.514</v>
      </c>
      <c r="IT64" s="93">
        <v>61</v>
      </c>
      <c r="IU64" s="63" t="s">
        <v>65</v>
      </c>
      <c r="IV64" s="106">
        <f t="shared" si="94"/>
        <v>221.321</v>
      </c>
      <c r="IW64" s="93">
        <f t="shared" si="178"/>
        <v>3.6282131147541</v>
      </c>
      <c r="IX64" s="115">
        <f t="shared" si="179"/>
        <v>0.24188087431694</v>
      </c>
      <c r="IY64" s="115">
        <f t="shared" si="165"/>
        <v>0.145128524590164</v>
      </c>
      <c r="IZ64" s="69">
        <f t="shared" si="166"/>
        <v>61.9940241090909</v>
      </c>
      <c r="JC64" s="92">
        <f t="shared" si="187"/>
        <v>45261</v>
      </c>
      <c r="JD64" s="106">
        <f t="shared" si="188"/>
        <v>4904.514</v>
      </c>
      <c r="JE64" s="92">
        <v>45323</v>
      </c>
      <c r="JF64" s="177">
        <v>5543.779</v>
      </c>
      <c r="JG64" s="93">
        <f t="shared" si="100"/>
        <v>62</v>
      </c>
      <c r="JH64" s="63" t="s">
        <v>65</v>
      </c>
      <c r="JI64" s="106">
        <f t="shared" si="180"/>
        <v>639.265</v>
      </c>
      <c r="JJ64" s="93">
        <f t="shared" si="181"/>
        <v>10.3107258064516</v>
      </c>
      <c r="JK64" s="115">
        <f t="shared" si="182"/>
        <v>0.687381720430108</v>
      </c>
      <c r="JL64" s="115">
        <f t="shared" si="167"/>
        <v>0.412429032258065</v>
      </c>
      <c r="JM64" s="69">
        <f t="shared" si="168"/>
        <v>179.063938</v>
      </c>
      <c r="JP64" s="92">
        <f t="shared" si="126"/>
        <v>45323</v>
      </c>
      <c r="JQ64" s="106">
        <f t="shared" si="127"/>
        <v>5543.779</v>
      </c>
      <c r="JR64" s="92">
        <v>45383</v>
      </c>
      <c r="JS64" s="106">
        <v>5906.82</v>
      </c>
      <c r="JT64" s="93">
        <f t="shared" si="108"/>
        <v>60</v>
      </c>
      <c r="JU64" s="63" t="s">
        <v>65</v>
      </c>
      <c r="JV64" s="106">
        <f t="shared" si="109"/>
        <v>363.040999999999</v>
      </c>
      <c r="JW64" s="93">
        <f t="shared" si="183"/>
        <v>6.05068333333332</v>
      </c>
      <c r="JX64" s="115">
        <f t="shared" si="184"/>
        <v>0.403378888888888</v>
      </c>
      <c r="JY64" s="115">
        <f t="shared" si="169"/>
        <v>0.242027333333333</v>
      </c>
      <c r="JZ64" s="69">
        <f t="shared" si="170"/>
        <v>101.691084472727</v>
      </c>
    </row>
    <row r="65" ht="28.8" spans="1:286">
      <c r="A65" t="str">
        <f>'SATEC Meter Schedule Template'!C65</f>
        <v>RMT-APL-01-MDB5-APR54-01-50002686-DL1</v>
      </c>
      <c r="B65" t="str">
        <f>'SATEC Meter Schedule Template'!D65</f>
        <v>MTR-APL-01-MDB5-APR54-01</v>
      </c>
      <c r="C65" t="str">
        <f>'SATEC Meter Schedule Template'!P65</f>
        <v>MDB5</v>
      </c>
      <c r="D65" t="str">
        <f>'SATEC Meter Schedule Template'!Q65</f>
        <v>APR54</v>
      </c>
      <c r="E65" t="str">
        <f>'SATEC Meter Schedule Template'!R65</f>
        <v>01</v>
      </c>
      <c r="F65">
        <f>'SATEC Meter Schedule Template'!S65</f>
        <v>50002686</v>
      </c>
      <c r="G65" t="str">
        <f>'SATEC Meter Schedule Template'!V65</f>
        <v>DL1</v>
      </c>
      <c r="H65" s="61" t="s">
        <v>238</v>
      </c>
      <c r="I65" s="63">
        <v>50002686</v>
      </c>
      <c r="J65" s="18" t="s">
        <v>239</v>
      </c>
      <c r="K65" s="92"/>
      <c r="L65" s="93"/>
      <c r="M65" s="92"/>
      <c r="N65" s="94"/>
      <c r="O65" s="95"/>
      <c r="P65" s="95"/>
      <c r="Q65" s="95"/>
      <c r="R65" s="105">
        <v>44398</v>
      </c>
      <c r="S65" s="63">
        <v>0</v>
      </c>
      <c r="T65" s="92">
        <v>44470</v>
      </c>
      <c r="U65" s="93">
        <v>384</v>
      </c>
      <c r="V65" s="93">
        <f t="shared" si="316"/>
        <v>72</v>
      </c>
      <c r="W65" s="63" t="s">
        <v>65</v>
      </c>
      <c r="X65" s="106">
        <f t="shared" si="317"/>
        <v>384</v>
      </c>
      <c r="Y65" s="93">
        <f t="shared" si="318"/>
        <v>5.33333333333333</v>
      </c>
      <c r="Z65" s="115">
        <f t="shared" si="431"/>
        <v>0.355555555555556</v>
      </c>
      <c r="AA65" s="115">
        <f t="shared" si="432"/>
        <v>0.213333333333333</v>
      </c>
      <c r="AB65" s="69">
        <f t="shared" si="433"/>
        <v>111.36</v>
      </c>
      <c r="AC65" s="93"/>
      <c r="AD65" s="92">
        <f t="shared" si="394"/>
        <v>44470</v>
      </c>
      <c r="AE65" s="106">
        <f t="shared" si="486"/>
        <v>384</v>
      </c>
      <c r="AF65" s="92">
        <v>44531.0000000231</v>
      </c>
      <c r="AG65" s="93">
        <v>1042</v>
      </c>
      <c r="AH65" s="93">
        <f t="shared" si="319"/>
        <v>61.0000000231012</v>
      </c>
      <c r="AI65" s="63" t="s">
        <v>65</v>
      </c>
      <c r="AJ65" s="106">
        <f t="shared" si="320"/>
        <v>658</v>
      </c>
      <c r="AK65" s="93">
        <f t="shared" si="321"/>
        <v>10.7868852418166</v>
      </c>
      <c r="AL65" s="115">
        <f t="shared" si="434"/>
        <v>0.719125682787771</v>
      </c>
      <c r="AM65" s="115">
        <f t="shared" si="435"/>
        <v>0.431475409672663</v>
      </c>
      <c r="AN65" s="69">
        <f t="shared" si="436"/>
        <v>190.82</v>
      </c>
      <c r="AQ65" s="92"/>
      <c r="BC65" s="92">
        <f t="shared" si="478"/>
        <v>44531.0000000231</v>
      </c>
      <c r="BD65" s="106">
        <f t="shared" si="353"/>
        <v>1042</v>
      </c>
      <c r="BE65" s="92">
        <v>44593.9880439815</v>
      </c>
      <c r="BF65" s="95">
        <v>2714.624</v>
      </c>
      <c r="BG65" s="93">
        <f t="shared" si="322"/>
        <v>62.9880439584012</v>
      </c>
      <c r="BH65" s="63" t="s">
        <v>121</v>
      </c>
      <c r="BI65" s="106">
        <f t="shared" si="323"/>
        <v>1672.624</v>
      </c>
      <c r="BJ65" s="93">
        <f t="shared" si="324"/>
        <v>26.5546267971845</v>
      </c>
      <c r="BK65" s="115">
        <f t="shared" si="437"/>
        <v>1.77030845314564</v>
      </c>
      <c r="BL65" s="115">
        <f t="shared" si="438"/>
        <v>1.06218507188738</v>
      </c>
      <c r="BM65" s="69">
        <f t="shared" si="439"/>
        <v>485.06096</v>
      </c>
      <c r="BS65">
        <v>3</v>
      </c>
      <c r="BT65" s="138">
        <v>44631</v>
      </c>
      <c r="BU65" s="142">
        <v>0.392361111111111</v>
      </c>
      <c r="BV65" s="49">
        <v>15.14</v>
      </c>
      <c r="BW65" s="49">
        <v>0.9</v>
      </c>
      <c r="BX65" s="139">
        <f t="shared" si="525"/>
        <v>0.059445178335535</v>
      </c>
      <c r="BY65" s="49" t="s">
        <v>66</v>
      </c>
      <c r="BZ65" s="144" t="s">
        <v>240</v>
      </c>
      <c r="CA65" t="s">
        <v>124</v>
      </c>
      <c r="CB65" s="142">
        <v>0.440277777777778</v>
      </c>
      <c r="CC65">
        <v>17.96</v>
      </c>
      <c r="CD65">
        <v>17.93</v>
      </c>
      <c r="CE65" s="115">
        <f t="shared" si="488"/>
        <v>0.998329621380846</v>
      </c>
      <c r="CF65" t="s">
        <v>66</v>
      </c>
      <c r="CG65" s="145" t="s">
        <v>83</v>
      </c>
      <c r="CJ65" s="92">
        <f t="shared" si="40"/>
        <v>44593.9880439815</v>
      </c>
      <c r="CK65" s="106">
        <f t="shared" si="354"/>
        <v>2714.624</v>
      </c>
      <c r="CL65" s="146">
        <v>44631.4131944444</v>
      </c>
      <c r="CM65" s="63">
        <v>3501.557</v>
      </c>
      <c r="CN65" s="106">
        <f t="shared" ref="CN65:CN66" si="567">CM65-CK65</f>
        <v>786.933</v>
      </c>
      <c r="CO65" s="63">
        <v>3501.557</v>
      </c>
      <c r="CP65" s="106"/>
      <c r="CQ65" s="106"/>
      <c r="CR65" s="106"/>
      <c r="CS65" s="106"/>
      <c r="CT65" s="92">
        <v>44652</v>
      </c>
      <c r="CU65" s="149">
        <v>4820</v>
      </c>
      <c r="CV65" s="93">
        <f t="shared" si="302"/>
        <v>58.0119560184976</v>
      </c>
      <c r="CW65" s="63" t="s">
        <v>121</v>
      </c>
      <c r="CX65" s="106">
        <f>(CU65-CO65)+CN65</f>
        <v>2105.376</v>
      </c>
      <c r="CY65" s="93">
        <f t="shared" si="527"/>
        <v>36.2921050158813</v>
      </c>
      <c r="CZ65" s="115">
        <f t="shared" si="528"/>
        <v>2.41947366772542</v>
      </c>
      <c r="DA65" s="115">
        <f t="shared" si="529"/>
        <v>1.45168420063525</v>
      </c>
      <c r="DB65" s="69">
        <f t="shared" si="530"/>
        <v>610.55904</v>
      </c>
      <c r="DE65" s="92">
        <f t="shared" si="43"/>
        <v>44652</v>
      </c>
      <c r="DF65" s="106">
        <f t="shared" si="44"/>
        <v>4820</v>
      </c>
      <c r="DG65" s="106"/>
      <c r="DH65" s="106"/>
      <c r="DI65" s="106"/>
      <c r="DJ65" s="106"/>
      <c r="DK65" s="92">
        <v>44713</v>
      </c>
      <c r="DL65" s="149">
        <v>5626.374</v>
      </c>
      <c r="DM65" s="93">
        <f t="shared" si="304"/>
        <v>61</v>
      </c>
      <c r="DN65" s="63" t="s">
        <v>65</v>
      </c>
      <c r="DO65" s="106">
        <f t="shared" si="314"/>
        <v>806.374</v>
      </c>
      <c r="DP65" s="93">
        <f t="shared" si="531"/>
        <v>13.2192459016393</v>
      </c>
      <c r="DQ65" s="115">
        <f t="shared" si="532"/>
        <v>0.881283060109289</v>
      </c>
      <c r="DR65" s="115">
        <f t="shared" si="533"/>
        <v>0.528769836065574</v>
      </c>
      <c r="DS65" s="69">
        <f t="shared" si="534"/>
        <v>233.84846</v>
      </c>
      <c r="DV65" s="92">
        <f t="shared" si="45"/>
        <v>44713</v>
      </c>
      <c r="DW65" s="106">
        <f t="shared" si="46"/>
        <v>5626.374</v>
      </c>
      <c r="DX65" s="106"/>
      <c r="DY65" s="106"/>
      <c r="DZ65" s="106"/>
      <c r="EA65" s="106"/>
      <c r="EB65" s="92">
        <v>44774</v>
      </c>
      <c r="EC65" s="149">
        <v>6554</v>
      </c>
      <c r="ED65" s="93">
        <f t="shared" si="306"/>
        <v>61</v>
      </c>
      <c r="EE65" s="63" t="s">
        <v>65</v>
      </c>
      <c r="EF65" s="106">
        <f t="shared" si="315"/>
        <v>927.626</v>
      </c>
      <c r="EG65" s="93">
        <f t="shared" si="535"/>
        <v>15.2069836065574</v>
      </c>
      <c r="EH65" s="115">
        <f t="shared" si="536"/>
        <v>1.01379890710383</v>
      </c>
      <c r="EI65" s="115">
        <f t="shared" si="537"/>
        <v>0.608279344262295</v>
      </c>
      <c r="EJ65" s="69">
        <f t="shared" si="538"/>
        <v>269.01154</v>
      </c>
      <c r="EM65" s="92">
        <f t="shared" si="50"/>
        <v>44774</v>
      </c>
      <c r="EN65" s="106">
        <f t="shared" si="51"/>
        <v>6554</v>
      </c>
      <c r="EO65" s="106"/>
      <c r="EP65" s="106"/>
      <c r="EQ65" s="106"/>
      <c r="ER65" s="106"/>
      <c r="ES65" s="92">
        <v>44835</v>
      </c>
      <c r="ET65" s="149">
        <v>7098</v>
      </c>
      <c r="EU65" s="93">
        <f t="shared" si="563"/>
        <v>61</v>
      </c>
      <c r="EV65" s="63" t="s">
        <v>65</v>
      </c>
      <c r="EW65" s="106">
        <f t="shared" si="146"/>
        <v>544</v>
      </c>
      <c r="EX65" s="93">
        <f t="shared" si="539"/>
        <v>8.91803278688525</v>
      </c>
      <c r="EY65" s="115">
        <f t="shared" si="540"/>
        <v>0.594535519125683</v>
      </c>
      <c r="EZ65" s="115">
        <f t="shared" si="541"/>
        <v>0.35672131147541</v>
      </c>
      <c r="FA65" s="69">
        <f t="shared" si="542"/>
        <v>157.76</v>
      </c>
      <c r="FD65" s="92">
        <f t="shared" si="55"/>
        <v>44835</v>
      </c>
      <c r="FE65" s="106">
        <f t="shared" si="56"/>
        <v>7098</v>
      </c>
      <c r="FF65" s="106"/>
      <c r="FG65" s="106"/>
      <c r="FH65" s="106"/>
      <c r="FI65" s="106"/>
      <c r="FJ65" s="92">
        <v>44896</v>
      </c>
      <c r="FK65" s="149">
        <v>8120</v>
      </c>
      <c r="FL65" s="93">
        <f t="shared" si="564"/>
        <v>61</v>
      </c>
      <c r="FM65" s="63" t="s">
        <v>65</v>
      </c>
      <c r="FN65" s="106">
        <f t="shared" si="150"/>
        <v>1022</v>
      </c>
      <c r="FO65" s="93">
        <f t="shared" si="543"/>
        <v>16.7540983606557</v>
      </c>
      <c r="FP65" s="115">
        <f t="shared" si="544"/>
        <v>1.11693989071038</v>
      </c>
      <c r="FQ65" s="115">
        <f t="shared" si="545"/>
        <v>0.67016393442623</v>
      </c>
      <c r="FR65" s="69">
        <f t="shared" si="546"/>
        <v>296.38</v>
      </c>
      <c r="FU65" s="92">
        <f t="shared" si="61"/>
        <v>44896</v>
      </c>
      <c r="FV65" s="106">
        <f t="shared" si="62"/>
        <v>8120</v>
      </c>
      <c r="FW65" s="106"/>
      <c r="FX65" s="106"/>
      <c r="FY65" s="106"/>
      <c r="FZ65" s="106"/>
      <c r="GA65" s="92">
        <v>44958</v>
      </c>
      <c r="GB65" s="106">
        <v>9658.166</v>
      </c>
      <c r="GC65" s="93">
        <f t="shared" si="565"/>
        <v>62</v>
      </c>
      <c r="GD65" s="63" t="s">
        <v>65</v>
      </c>
      <c r="GE65" s="106">
        <f t="shared" si="195"/>
        <v>1538.166</v>
      </c>
      <c r="GF65" s="93">
        <f t="shared" si="547"/>
        <v>24.8091290322581</v>
      </c>
      <c r="GG65" s="115">
        <f t="shared" si="548"/>
        <v>1.65394193548387</v>
      </c>
      <c r="GH65" s="115">
        <f t="shared" si="549"/>
        <v>0.992365161290322</v>
      </c>
      <c r="GI65" s="69">
        <f t="shared" si="550"/>
        <v>446.06814</v>
      </c>
      <c r="GL65" s="92">
        <f t="shared" si="66"/>
        <v>44958</v>
      </c>
      <c r="GM65" s="106">
        <f t="shared" si="67"/>
        <v>9658.166</v>
      </c>
      <c r="GN65" s="106"/>
      <c r="GO65" s="106"/>
      <c r="GP65" s="106"/>
      <c r="GQ65" s="106"/>
      <c r="GR65" s="92">
        <v>45017</v>
      </c>
      <c r="GS65" s="106">
        <v>10696.557</v>
      </c>
      <c r="GT65" s="93">
        <f t="shared" si="566"/>
        <v>59</v>
      </c>
      <c r="GU65" s="63" t="s">
        <v>65</v>
      </c>
      <c r="GV65" s="106">
        <f t="shared" si="263"/>
        <v>1038.391</v>
      </c>
      <c r="GW65" s="93">
        <f t="shared" si="551"/>
        <v>17.5998474576271</v>
      </c>
      <c r="GX65" s="115">
        <f t="shared" si="552"/>
        <v>1.17332316384181</v>
      </c>
      <c r="GY65" s="115">
        <f t="shared" si="553"/>
        <v>0.703993898305086</v>
      </c>
      <c r="GZ65" s="69">
        <f t="shared" si="554"/>
        <v>301.13339</v>
      </c>
      <c r="HC65" s="92">
        <f t="shared" si="71"/>
        <v>45017</v>
      </c>
      <c r="HD65" s="106">
        <f t="shared" si="72"/>
        <v>10696.557</v>
      </c>
      <c r="HE65" s="92">
        <v>45078</v>
      </c>
      <c r="HF65" s="106">
        <v>11923.748</v>
      </c>
      <c r="HG65" s="93">
        <v>59</v>
      </c>
      <c r="HH65" s="63" t="s">
        <v>65</v>
      </c>
      <c r="HI65" s="106">
        <f t="shared" si="73"/>
        <v>1227.191</v>
      </c>
      <c r="HJ65" s="93">
        <f t="shared" si="555"/>
        <v>20.7998474576271</v>
      </c>
      <c r="HK65" s="115">
        <f t="shared" si="556"/>
        <v>1.38665649717514</v>
      </c>
      <c r="HL65" s="115">
        <f t="shared" si="557"/>
        <v>0.831993898305084</v>
      </c>
      <c r="HM65" s="69">
        <f t="shared" si="558"/>
        <v>355.88539</v>
      </c>
      <c r="HP65" s="92">
        <f t="shared" si="77"/>
        <v>45078</v>
      </c>
      <c r="HQ65" s="106">
        <f t="shared" si="78"/>
        <v>11923.748</v>
      </c>
      <c r="HR65" s="92">
        <v>45139</v>
      </c>
      <c r="HS65" s="106">
        <v>14555.093</v>
      </c>
      <c r="HT65" s="93">
        <f t="shared" si="79"/>
        <v>61</v>
      </c>
      <c r="HU65" s="63" t="s">
        <v>65</v>
      </c>
      <c r="HV65" s="106">
        <f t="shared" si="80"/>
        <v>2631.345</v>
      </c>
      <c r="HW65" s="93">
        <f t="shared" si="81"/>
        <v>43.1368032786885</v>
      </c>
      <c r="HX65" s="115">
        <f t="shared" si="559"/>
        <v>2.8757868852459</v>
      </c>
      <c r="HY65" s="115">
        <f t="shared" si="560"/>
        <v>1.72547213114754</v>
      </c>
      <c r="HZ65" s="69">
        <f t="shared" si="173"/>
        <v>737.063655818182</v>
      </c>
      <c r="IC65" s="92">
        <f t="shared" si="85"/>
        <v>45139</v>
      </c>
      <c r="ID65" s="106">
        <f t="shared" si="86"/>
        <v>14555.093</v>
      </c>
      <c r="IE65" s="92">
        <v>45200</v>
      </c>
      <c r="IF65" s="106">
        <v>15219.423</v>
      </c>
      <c r="IG65" s="93">
        <f t="shared" si="87"/>
        <v>61</v>
      </c>
      <c r="IH65" s="63" t="s">
        <v>65</v>
      </c>
      <c r="II65" s="106">
        <f t="shared" si="480"/>
        <v>664.33</v>
      </c>
      <c r="IJ65" s="93">
        <f t="shared" si="38"/>
        <v>10.8906557377049</v>
      </c>
      <c r="IK65" s="115">
        <f t="shared" si="561"/>
        <v>0.726043715846994</v>
      </c>
      <c r="IL65" s="115">
        <f t="shared" si="562"/>
        <v>0.435626229508197</v>
      </c>
      <c r="IM65" s="69">
        <f t="shared" si="175"/>
        <v>186.084872363636</v>
      </c>
      <c r="IP65" s="92">
        <f t="shared" si="176"/>
        <v>45200</v>
      </c>
      <c r="IQ65" s="164">
        <f t="shared" si="477"/>
        <v>15219.423</v>
      </c>
      <c r="IR65" s="92">
        <v>45261</v>
      </c>
      <c r="IS65" s="106">
        <v>16155.551</v>
      </c>
      <c r="IT65" s="93">
        <v>61</v>
      </c>
      <c r="IU65" s="63" t="s">
        <v>65</v>
      </c>
      <c r="IV65" s="106">
        <f t="shared" si="94"/>
        <v>936.127999999999</v>
      </c>
      <c r="IW65" s="93">
        <f t="shared" si="178"/>
        <v>15.3463606557377</v>
      </c>
      <c r="IX65" s="115">
        <f t="shared" si="179"/>
        <v>1.02309071038251</v>
      </c>
      <c r="IY65" s="115">
        <f t="shared" si="165"/>
        <v>0.613854426229507</v>
      </c>
      <c r="IZ65" s="69">
        <f t="shared" si="166"/>
        <v>262.217963054545</v>
      </c>
      <c r="JC65" s="92">
        <f t="shared" si="187"/>
        <v>45261</v>
      </c>
      <c r="JD65" s="106">
        <f t="shared" si="188"/>
        <v>16155.551</v>
      </c>
      <c r="JE65" s="92">
        <v>45323</v>
      </c>
      <c r="JF65" s="177">
        <v>18158.355</v>
      </c>
      <c r="JG65" s="93">
        <f t="shared" si="100"/>
        <v>62</v>
      </c>
      <c r="JH65" s="63" t="s">
        <v>65</v>
      </c>
      <c r="JI65" s="106">
        <f t="shared" si="180"/>
        <v>2002.804</v>
      </c>
      <c r="JJ65" s="93">
        <f t="shared" si="181"/>
        <v>32.3032903225806</v>
      </c>
      <c r="JK65" s="115">
        <f t="shared" si="182"/>
        <v>2.15355268817204</v>
      </c>
      <c r="JL65" s="115">
        <f t="shared" si="167"/>
        <v>1.29213161290323</v>
      </c>
      <c r="JM65" s="69">
        <f t="shared" si="168"/>
        <v>561.003607709091</v>
      </c>
      <c r="JP65" s="92">
        <f t="shared" si="126"/>
        <v>45323</v>
      </c>
      <c r="JQ65" s="106">
        <f t="shared" si="127"/>
        <v>18158.355</v>
      </c>
      <c r="JR65" s="92">
        <v>45383</v>
      </c>
      <c r="JS65" s="106">
        <v>19515.784</v>
      </c>
      <c r="JT65" s="93">
        <f t="shared" si="108"/>
        <v>60</v>
      </c>
      <c r="JU65" s="63" t="s">
        <v>65</v>
      </c>
      <c r="JV65" s="106">
        <f t="shared" si="109"/>
        <v>1357.429</v>
      </c>
      <c r="JW65" s="93">
        <f t="shared" si="183"/>
        <v>22.6238166666667</v>
      </c>
      <c r="JX65" s="115">
        <f t="shared" si="184"/>
        <v>1.50825444444444</v>
      </c>
      <c r="JY65" s="115">
        <f t="shared" si="169"/>
        <v>0.904952666666667</v>
      </c>
      <c r="JZ65" s="69">
        <f t="shared" si="170"/>
        <v>380.228203163636</v>
      </c>
    </row>
    <row r="66" ht="28.8" spans="1:286">
      <c r="A66" t="str">
        <f>'SATEC Meter Schedule Template'!C66</f>
        <v>RMT-APL-01-MDB5-APR55-01-50002686-DL2</v>
      </c>
      <c r="B66" t="str">
        <f>'SATEC Meter Schedule Template'!D66</f>
        <v>MTR-APL-01-MDB5-APR55-01</v>
      </c>
      <c r="C66" t="str">
        <f>'SATEC Meter Schedule Template'!P66</f>
        <v>MDB5</v>
      </c>
      <c r="D66" t="str">
        <f>'SATEC Meter Schedule Template'!Q66</f>
        <v>APR55</v>
      </c>
      <c r="E66" t="str">
        <f>'SATEC Meter Schedule Template'!R66</f>
        <v>01</v>
      </c>
      <c r="F66">
        <f>'SATEC Meter Schedule Template'!S66</f>
        <v>50002686</v>
      </c>
      <c r="G66" t="str">
        <f>'SATEC Meter Schedule Template'!V66</f>
        <v>DL2</v>
      </c>
      <c r="H66" s="61" t="s">
        <v>241</v>
      </c>
      <c r="I66" s="63">
        <v>50002686</v>
      </c>
      <c r="J66" s="18" t="s">
        <v>242</v>
      </c>
      <c r="K66" s="92"/>
      <c r="L66" s="93"/>
      <c r="M66" s="92"/>
      <c r="N66" s="94"/>
      <c r="O66" s="95"/>
      <c r="P66" s="95"/>
      <c r="Q66" s="95"/>
      <c r="R66" s="105">
        <v>44398</v>
      </c>
      <c r="S66" s="63">
        <v>0</v>
      </c>
      <c r="T66" s="92">
        <v>44470</v>
      </c>
      <c r="U66" s="93">
        <v>629</v>
      </c>
      <c r="V66" s="93">
        <f t="shared" si="316"/>
        <v>72</v>
      </c>
      <c r="W66" s="63" t="s">
        <v>65</v>
      </c>
      <c r="X66" s="106">
        <f t="shared" si="317"/>
        <v>629</v>
      </c>
      <c r="Y66" s="93">
        <f t="shared" si="318"/>
        <v>8.73611111111111</v>
      </c>
      <c r="Z66" s="115">
        <f t="shared" si="431"/>
        <v>0.582407407407407</v>
      </c>
      <c r="AA66" s="115">
        <f t="shared" si="432"/>
        <v>0.349444444444444</v>
      </c>
      <c r="AB66" s="69">
        <f t="shared" si="433"/>
        <v>182.41</v>
      </c>
      <c r="AC66" s="93"/>
      <c r="AD66" s="92">
        <f t="shared" si="394"/>
        <v>44470</v>
      </c>
      <c r="AE66" s="106">
        <f t="shared" si="486"/>
        <v>629</v>
      </c>
      <c r="AF66" s="92">
        <v>44531.0000000231</v>
      </c>
      <c r="AG66" s="93">
        <v>1328</v>
      </c>
      <c r="AH66" s="93">
        <f t="shared" si="319"/>
        <v>61.0000000231012</v>
      </c>
      <c r="AI66" s="63" t="s">
        <v>65</v>
      </c>
      <c r="AJ66" s="106">
        <f t="shared" si="320"/>
        <v>699</v>
      </c>
      <c r="AK66" s="93">
        <f t="shared" si="321"/>
        <v>11.459016389103</v>
      </c>
      <c r="AL66" s="115">
        <f t="shared" si="434"/>
        <v>0.7639344259402</v>
      </c>
      <c r="AM66" s="115">
        <f t="shared" si="435"/>
        <v>0.45836065556412</v>
      </c>
      <c r="AN66" s="69">
        <f t="shared" si="436"/>
        <v>202.71</v>
      </c>
      <c r="AQ66" s="92"/>
      <c r="BC66" s="92">
        <f t="shared" si="478"/>
        <v>44531.0000000231</v>
      </c>
      <c r="BD66" s="106">
        <f t="shared" si="353"/>
        <v>1328</v>
      </c>
      <c r="BE66" s="92">
        <v>44593.9880439815</v>
      </c>
      <c r="BF66" s="95">
        <v>3553.918</v>
      </c>
      <c r="BG66" s="93">
        <f t="shared" si="322"/>
        <v>62.9880439584012</v>
      </c>
      <c r="BH66" s="63" t="s">
        <v>121</v>
      </c>
      <c r="BI66" s="106">
        <f t="shared" si="323"/>
        <v>2225.918</v>
      </c>
      <c r="BJ66" s="93">
        <f t="shared" si="324"/>
        <v>35.3387382765854</v>
      </c>
      <c r="BK66" s="115">
        <f t="shared" si="437"/>
        <v>2.3559158851057</v>
      </c>
      <c r="BL66" s="115">
        <f t="shared" si="438"/>
        <v>1.41354953106342</v>
      </c>
      <c r="BM66" s="69">
        <f t="shared" si="439"/>
        <v>645.51622</v>
      </c>
      <c r="BS66">
        <v>3</v>
      </c>
      <c r="BT66" s="138">
        <v>44631</v>
      </c>
      <c r="BU66" s="142">
        <v>0.392361111111111</v>
      </c>
      <c r="BV66" s="49">
        <v>1.06</v>
      </c>
      <c r="BW66" s="49">
        <v>15.06</v>
      </c>
      <c r="BX66" s="139">
        <f t="shared" si="525"/>
        <v>14.2075471698113</v>
      </c>
      <c r="BY66" s="49" t="s">
        <v>66</v>
      </c>
      <c r="BZ66" s="144" t="s">
        <v>243</v>
      </c>
      <c r="CA66" t="s">
        <v>124</v>
      </c>
      <c r="CB66" s="142">
        <v>0.440277777777778</v>
      </c>
      <c r="CC66">
        <v>12.92</v>
      </c>
      <c r="CD66">
        <v>15.71</v>
      </c>
      <c r="CE66" s="115">
        <f t="shared" si="488"/>
        <v>1.21594427244582</v>
      </c>
      <c r="CF66" t="s">
        <v>66</v>
      </c>
      <c r="CG66" s="145" t="s">
        <v>83</v>
      </c>
      <c r="CJ66" s="92">
        <f t="shared" si="40"/>
        <v>44593.9880439815</v>
      </c>
      <c r="CK66" s="106">
        <f t="shared" si="354"/>
        <v>3553.918</v>
      </c>
      <c r="CL66" s="146">
        <v>44631.4131944444</v>
      </c>
      <c r="CM66" s="63">
        <v>4538.358</v>
      </c>
      <c r="CN66" s="106">
        <f t="shared" si="567"/>
        <v>984.44</v>
      </c>
      <c r="CO66" s="63">
        <v>3501.557</v>
      </c>
      <c r="CP66" s="106"/>
      <c r="CQ66" s="106"/>
      <c r="CR66" s="106"/>
      <c r="CS66" s="106"/>
      <c r="CT66" s="92">
        <v>44652</v>
      </c>
      <c r="CU66" s="149">
        <v>3658</v>
      </c>
      <c r="CV66" s="93">
        <f t="shared" si="302"/>
        <v>58.0119560184976</v>
      </c>
      <c r="CW66" s="63" t="s">
        <v>121</v>
      </c>
      <c r="CX66" s="106">
        <f>(CU66-CO66)+CN66</f>
        <v>1140.883</v>
      </c>
      <c r="CY66" s="93">
        <f t="shared" ref="CY66:CY68" si="568">CX66/CV66</f>
        <v>19.6663425662844</v>
      </c>
      <c r="CZ66" s="115">
        <f t="shared" ref="CZ66:CZ68" si="569">CY66/15</f>
        <v>1.31108950441896</v>
      </c>
      <c r="DA66" s="115">
        <f t="shared" ref="DA66:DA68" si="570">CY66/25</f>
        <v>0.786653702651378</v>
      </c>
      <c r="DB66" s="69">
        <f t="shared" ref="DB66:DB68" si="571">CX66*0.29</f>
        <v>330.85607</v>
      </c>
      <c r="DE66" s="92">
        <f t="shared" si="43"/>
        <v>44652</v>
      </c>
      <c r="DF66" s="106">
        <f t="shared" si="44"/>
        <v>3658</v>
      </c>
      <c r="DG66" s="106"/>
      <c r="DH66" s="106"/>
      <c r="DI66" s="106"/>
      <c r="DJ66" s="106"/>
      <c r="DK66" s="92">
        <v>44713</v>
      </c>
      <c r="DL66" s="149">
        <v>4470.274</v>
      </c>
      <c r="DM66" s="93">
        <f t="shared" si="304"/>
        <v>61</v>
      </c>
      <c r="DN66" s="63" t="s">
        <v>65</v>
      </c>
      <c r="DO66" s="106">
        <f t="shared" si="314"/>
        <v>812.274</v>
      </c>
      <c r="DP66" s="93">
        <f t="shared" ref="DP66:DP68" si="572">DO66/DM66</f>
        <v>13.3159672131148</v>
      </c>
      <c r="DQ66" s="115">
        <f t="shared" ref="DQ66:DQ68" si="573">DP66/15</f>
        <v>0.887731147540984</v>
      </c>
      <c r="DR66" s="115">
        <f t="shared" ref="DR66:DR68" si="574">DP66/25</f>
        <v>0.53263868852459</v>
      </c>
      <c r="DS66" s="69">
        <f t="shared" ref="DS66:DS68" si="575">DO66*0.29</f>
        <v>235.55946</v>
      </c>
      <c r="DV66" s="92">
        <f t="shared" si="45"/>
        <v>44713</v>
      </c>
      <c r="DW66" s="106">
        <f t="shared" si="46"/>
        <v>4470.274</v>
      </c>
      <c r="DX66" s="106"/>
      <c r="DY66" s="106"/>
      <c r="DZ66" s="106"/>
      <c r="EA66" s="106"/>
      <c r="EB66" s="92">
        <v>44774</v>
      </c>
      <c r="EC66" s="149">
        <v>5162</v>
      </c>
      <c r="ED66" s="93">
        <f t="shared" si="306"/>
        <v>61</v>
      </c>
      <c r="EE66" s="63" t="s">
        <v>65</v>
      </c>
      <c r="EF66" s="106">
        <f t="shared" si="315"/>
        <v>691.726</v>
      </c>
      <c r="EG66" s="93">
        <f t="shared" ref="EG66:EG68" si="576">EF66/ED66</f>
        <v>11.3397704918033</v>
      </c>
      <c r="EH66" s="115">
        <f t="shared" ref="EH66:EH68" si="577">EG66/15</f>
        <v>0.755984699453552</v>
      </c>
      <c r="EI66" s="115">
        <f t="shared" ref="EI66:EI68" si="578">EG66/25</f>
        <v>0.453590819672131</v>
      </c>
      <c r="EJ66" s="69">
        <f t="shared" ref="EJ66:EJ68" si="579">EF66*0.29</f>
        <v>200.60054</v>
      </c>
      <c r="EM66" s="92">
        <f t="shared" si="50"/>
        <v>44774</v>
      </c>
      <c r="EN66" s="106">
        <f t="shared" si="51"/>
        <v>5162</v>
      </c>
      <c r="EO66" s="106"/>
      <c r="EP66" s="106"/>
      <c r="EQ66" s="106"/>
      <c r="ER66" s="106"/>
      <c r="ES66" s="92">
        <v>44835</v>
      </c>
      <c r="ET66" s="149">
        <v>6282</v>
      </c>
      <c r="EU66" s="93">
        <f t="shared" si="563"/>
        <v>61</v>
      </c>
      <c r="EV66" s="63" t="s">
        <v>65</v>
      </c>
      <c r="EW66" s="106">
        <f t="shared" si="146"/>
        <v>1120</v>
      </c>
      <c r="EX66" s="93">
        <f t="shared" ref="EX66:EX68" si="580">EW66/EU66</f>
        <v>18.3606557377049</v>
      </c>
      <c r="EY66" s="115">
        <f t="shared" ref="EY66:EY68" si="581">EX66/15</f>
        <v>1.22404371584699</v>
      </c>
      <c r="EZ66" s="115">
        <f t="shared" ref="EZ66:EZ68" si="582">EX66/25</f>
        <v>0.734426229508197</v>
      </c>
      <c r="FA66" s="69">
        <f t="shared" ref="FA66:FA68" si="583">EW66*0.29</f>
        <v>324.8</v>
      </c>
      <c r="FD66" s="92">
        <f t="shared" si="55"/>
        <v>44835</v>
      </c>
      <c r="FE66" s="106">
        <f t="shared" si="56"/>
        <v>6282</v>
      </c>
      <c r="FF66" s="106"/>
      <c r="FG66" s="106"/>
      <c r="FH66" s="106"/>
      <c r="FI66" s="106"/>
      <c r="FJ66" s="92">
        <v>44896</v>
      </c>
      <c r="FK66" s="149">
        <v>6788</v>
      </c>
      <c r="FL66" s="93">
        <f t="shared" si="564"/>
        <v>61</v>
      </c>
      <c r="FM66" s="63" t="s">
        <v>65</v>
      </c>
      <c r="FN66" s="106">
        <f t="shared" si="150"/>
        <v>506</v>
      </c>
      <c r="FO66" s="93">
        <f t="shared" ref="FO66:FO68" si="584">FN66/FL66</f>
        <v>8.29508196721311</v>
      </c>
      <c r="FP66" s="115">
        <f t="shared" ref="FP66:FP68" si="585">FO66/15</f>
        <v>0.553005464480874</v>
      </c>
      <c r="FQ66" s="115">
        <f t="shared" ref="FQ66:FQ68" si="586">FO66/25</f>
        <v>0.331803278688525</v>
      </c>
      <c r="FR66" s="69">
        <f t="shared" ref="FR66:FR68" si="587">FN66*0.29</f>
        <v>146.74</v>
      </c>
      <c r="FU66" s="92">
        <f t="shared" si="61"/>
        <v>44896</v>
      </c>
      <c r="FV66" s="106">
        <f t="shared" si="62"/>
        <v>6788</v>
      </c>
      <c r="FW66" s="106"/>
      <c r="FX66" s="106"/>
      <c r="FY66" s="106"/>
      <c r="FZ66" s="106"/>
      <c r="GA66" s="92">
        <v>44958</v>
      </c>
      <c r="GB66" s="106">
        <v>7879.255</v>
      </c>
      <c r="GC66" s="93">
        <f t="shared" si="565"/>
        <v>62</v>
      </c>
      <c r="GD66" s="63" t="s">
        <v>65</v>
      </c>
      <c r="GE66" s="106">
        <f t="shared" si="195"/>
        <v>1091.255</v>
      </c>
      <c r="GF66" s="93">
        <f t="shared" ref="GF66:GF68" si="588">GE66/GC66</f>
        <v>17.6008870967742</v>
      </c>
      <c r="GG66" s="115">
        <f t="shared" ref="GG66:GG68" si="589">GF66/15</f>
        <v>1.17339247311828</v>
      </c>
      <c r="GH66" s="115">
        <f t="shared" ref="GH66:GH68" si="590">GF66/25</f>
        <v>0.704035483870968</v>
      </c>
      <c r="GI66" s="69">
        <f t="shared" ref="GI66:GI68" si="591">GE66*0.29</f>
        <v>316.46395</v>
      </c>
      <c r="GL66" s="92">
        <f t="shared" si="66"/>
        <v>44958</v>
      </c>
      <c r="GM66" s="106">
        <f t="shared" si="67"/>
        <v>7879.255</v>
      </c>
      <c r="GN66" s="106"/>
      <c r="GO66" s="106"/>
      <c r="GP66" s="106"/>
      <c r="GQ66" s="106"/>
      <c r="GR66" s="92">
        <v>45017</v>
      </c>
      <c r="GS66" s="106">
        <v>8537.471</v>
      </c>
      <c r="GT66" s="93">
        <f t="shared" si="566"/>
        <v>59</v>
      </c>
      <c r="GU66" s="63" t="s">
        <v>65</v>
      </c>
      <c r="GV66" s="106">
        <f t="shared" si="263"/>
        <v>658.215999999999</v>
      </c>
      <c r="GW66" s="93">
        <f t="shared" ref="GW66:GW68" si="592">GV66/GT66</f>
        <v>11.1562033898305</v>
      </c>
      <c r="GX66" s="115">
        <f t="shared" ref="GX66:GX68" si="593">GW66/15</f>
        <v>0.743746892655367</v>
      </c>
      <c r="GY66" s="115">
        <f t="shared" ref="GY66:GY68" si="594">GW66/25</f>
        <v>0.44624813559322</v>
      </c>
      <c r="GZ66" s="69">
        <f t="shared" ref="GZ66:GZ68" si="595">GV66*0.29</f>
        <v>190.88264</v>
      </c>
      <c r="HC66" s="92">
        <f t="shared" si="71"/>
        <v>45017</v>
      </c>
      <c r="HD66" s="106">
        <f t="shared" si="72"/>
        <v>8537.471</v>
      </c>
      <c r="HE66" s="92">
        <v>45078</v>
      </c>
      <c r="HF66" s="106">
        <v>9289.555</v>
      </c>
      <c r="HG66" s="93">
        <v>59</v>
      </c>
      <c r="HH66" s="63" t="s">
        <v>65</v>
      </c>
      <c r="HI66" s="106">
        <f t="shared" si="73"/>
        <v>752.084000000001</v>
      </c>
      <c r="HJ66" s="93">
        <f t="shared" ref="HJ66:HJ68" si="596">HI66/HG66</f>
        <v>12.747186440678</v>
      </c>
      <c r="HK66" s="115">
        <f t="shared" ref="HK66:HK68" si="597">HJ66/15</f>
        <v>0.849812429378532</v>
      </c>
      <c r="HL66" s="115">
        <f t="shared" ref="HL66:HL68" si="598">HJ66/25</f>
        <v>0.509887457627119</v>
      </c>
      <c r="HM66" s="69">
        <f t="shared" ref="HM66:HM68" si="599">HI66*0.29</f>
        <v>218.10436</v>
      </c>
      <c r="HP66" s="92">
        <f t="shared" si="77"/>
        <v>45078</v>
      </c>
      <c r="HQ66" s="106">
        <f t="shared" si="78"/>
        <v>9289.555</v>
      </c>
      <c r="HR66" s="92">
        <v>45139</v>
      </c>
      <c r="HS66" s="106">
        <v>10246.218</v>
      </c>
      <c r="HT66" s="93">
        <f t="shared" si="79"/>
        <v>61</v>
      </c>
      <c r="HU66" s="63" t="s">
        <v>65</v>
      </c>
      <c r="HV66" s="106">
        <f t="shared" si="80"/>
        <v>956.663</v>
      </c>
      <c r="HW66" s="93">
        <f t="shared" si="81"/>
        <v>15.683</v>
      </c>
      <c r="HX66" s="115">
        <f t="shared" ref="HX66:HX68" si="600">HW66/15</f>
        <v>1.04553333333333</v>
      </c>
      <c r="HY66" s="115">
        <f t="shared" ref="HY66:HY68" si="601">HW66/25</f>
        <v>0.62732</v>
      </c>
      <c r="HZ66" s="69">
        <f t="shared" si="173"/>
        <v>267.970003236364</v>
      </c>
      <c r="IC66" s="92">
        <f t="shared" si="85"/>
        <v>45139</v>
      </c>
      <c r="ID66" s="106">
        <f t="shared" si="86"/>
        <v>10246.218</v>
      </c>
      <c r="IE66" s="92">
        <v>45200</v>
      </c>
      <c r="IF66" s="106">
        <v>10842.385</v>
      </c>
      <c r="IG66" s="93">
        <f t="shared" si="87"/>
        <v>61</v>
      </c>
      <c r="IH66" s="63" t="s">
        <v>65</v>
      </c>
      <c r="II66" s="106">
        <f t="shared" si="480"/>
        <v>596.166999999999</v>
      </c>
      <c r="IJ66" s="93">
        <f t="shared" si="38"/>
        <v>9.77322950819671</v>
      </c>
      <c r="IK66" s="115">
        <f t="shared" ref="IK66:IK68" si="602">IJ66/15</f>
        <v>0.651548633879781</v>
      </c>
      <c r="IL66" s="115">
        <f t="shared" ref="IL66:IL68" si="603">IJ66/25</f>
        <v>0.390929180327868</v>
      </c>
      <c r="IM66" s="69">
        <f t="shared" si="175"/>
        <v>166.9917964</v>
      </c>
      <c r="IP66" s="92">
        <f t="shared" si="176"/>
        <v>45200</v>
      </c>
      <c r="IQ66" s="164">
        <f t="shared" si="477"/>
        <v>10842.385</v>
      </c>
      <c r="IR66" s="92">
        <v>45261</v>
      </c>
      <c r="IS66" s="106">
        <v>11752.376</v>
      </c>
      <c r="IT66" s="93">
        <v>61</v>
      </c>
      <c r="IU66" s="63" t="s">
        <v>65</v>
      </c>
      <c r="IV66" s="106">
        <f t="shared" si="94"/>
        <v>909.991</v>
      </c>
      <c r="IW66" s="93">
        <f t="shared" si="178"/>
        <v>14.9178852459016</v>
      </c>
      <c r="IX66" s="115">
        <f t="shared" si="179"/>
        <v>0.994525683060109</v>
      </c>
      <c r="IY66" s="115">
        <f t="shared" si="165"/>
        <v>0.596715409836066</v>
      </c>
      <c r="IZ66" s="69">
        <f t="shared" si="166"/>
        <v>254.896751745455</v>
      </c>
      <c r="JC66" s="92">
        <f t="shared" si="187"/>
        <v>45261</v>
      </c>
      <c r="JD66" s="106">
        <f t="shared" si="188"/>
        <v>11752.376</v>
      </c>
      <c r="JE66" s="92">
        <v>45323</v>
      </c>
      <c r="JF66" s="177">
        <v>13664.773</v>
      </c>
      <c r="JG66" s="93">
        <f t="shared" si="100"/>
        <v>62</v>
      </c>
      <c r="JH66" s="63" t="s">
        <v>65</v>
      </c>
      <c r="JI66" s="106">
        <f t="shared" si="180"/>
        <v>1912.397</v>
      </c>
      <c r="JJ66" s="93">
        <f t="shared" si="181"/>
        <v>30.8451129032258</v>
      </c>
      <c r="JK66" s="115">
        <f t="shared" si="182"/>
        <v>2.05634086021505</v>
      </c>
      <c r="JL66" s="115">
        <f t="shared" si="167"/>
        <v>1.23380451612903</v>
      </c>
      <c r="JM66" s="69">
        <f t="shared" si="168"/>
        <v>535.679785127273</v>
      </c>
      <c r="JP66" s="92">
        <f t="shared" si="126"/>
        <v>45323</v>
      </c>
      <c r="JQ66" s="106">
        <f t="shared" si="127"/>
        <v>13664.773</v>
      </c>
      <c r="JR66" s="92">
        <v>45383</v>
      </c>
      <c r="JS66" s="106">
        <v>14446.853</v>
      </c>
      <c r="JT66" s="93">
        <f t="shared" si="108"/>
        <v>60</v>
      </c>
      <c r="JU66" s="63" t="s">
        <v>65</v>
      </c>
      <c r="JV66" s="106">
        <f t="shared" si="109"/>
        <v>782.08</v>
      </c>
      <c r="JW66" s="93">
        <f t="shared" si="183"/>
        <v>13.0346666666667</v>
      </c>
      <c r="JX66" s="115">
        <f t="shared" si="184"/>
        <v>0.868977777777778</v>
      </c>
      <c r="JY66" s="115">
        <f t="shared" si="169"/>
        <v>0.521386666666667</v>
      </c>
      <c r="JZ66" s="69">
        <f t="shared" si="170"/>
        <v>219.067717818182</v>
      </c>
    </row>
    <row r="67" ht="28.8" spans="1:286">
      <c r="A67" t="str">
        <f>'SATEC Meter Schedule Template'!C67</f>
        <v>RMT-APL-01-MDB5-APR56-01-50002686-DL3</v>
      </c>
      <c r="B67" t="str">
        <f>'SATEC Meter Schedule Template'!D67</f>
        <v>MTR-APL-01-MDB5-APR56-01</v>
      </c>
      <c r="C67" t="str">
        <f>'SATEC Meter Schedule Template'!P67</f>
        <v>MDB5</v>
      </c>
      <c r="D67" t="str">
        <f>'SATEC Meter Schedule Template'!Q67</f>
        <v>APR56</v>
      </c>
      <c r="E67" t="str">
        <f>'SATEC Meter Schedule Template'!R67</f>
        <v>01</v>
      </c>
      <c r="F67">
        <f>'SATEC Meter Schedule Template'!S67</f>
        <v>50002686</v>
      </c>
      <c r="G67" t="str">
        <f>'SATEC Meter Schedule Template'!V67</f>
        <v>DL3</v>
      </c>
      <c r="H67" s="61" t="s">
        <v>244</v>
      </c>
      <c r="I67" s="63">
        <v>50002686</v>
      </c>
      <c r="J67" s="18" t="s">
        <v>245</v>
      </c>
      <c r="K67" s="92"/>
      <c r="L67" s="93"/>
      <c r="M67" s="92"/>
      <c r="N67" s="94"/>
      <c r="O67" s="95"/>
      <c r="P67" s="95"/>
      <c r="Q67" s="95"/>
      <c r="R67" s="105">
        <v>44398</v>
      </c>
      <c r="S67" s="63">
        <v>0</v>
      </c>
      <c r="T67" s="92">
        <v>44470</v>
      </c>
      <c r="U67" s="93">
        <v>1256</v>
      </c>
      <c r="V67" s="93">
        <f t="shared" si="316"/>
        <v>72</v>
      </c>
      <c r="W67" s="63" t="s">
        <v>65</v>
      </c>
      <c r="X67" s="106">
        <f t="shared" si="317"/>
        <v>1256</v>
      </c>
      <c r="Y67" s="93">
        <f t="shared" si="318"/>
        <v>17.4444444444444</v>
      </c>
      <c r="Z67" s="115">
        <f t="shared" si="431"/>
        <v>1.16296296296296</v>
      </c>
      <c r="AA67" s="115">
        <f t="shared" si="432"/>
        <v>0.697777777777778</v>
      </c>
      <c r="AB67" s="69">
        <f t="shared" si="433"/>
        <v>364.24</v>
      </c>
      <c r="AC67" s="93"/>
      <c r="AD67" s="92">
        <f t="shared" si="394"/>
        <v>44470</v>
      </c>
      <c r="AE67" s="106">
        <f t="shared" si="486"/>
        <v>1256</v>
      </c>
      <c r="AF67" s="92">
        <v>44531.0000000231</v>
      </c>
      <c r="AG67" s="93">
        <v>1890</v>
      </c>
      <c r="AH67" s="93">
        <f t="shared" si="319"/>
        <v>61.0000000231012</v>
      </c>
      <c r="AI67" s="63" t="s">
        <v>65</v>
      </c>
      <c r="AJ67" s="106">
        <f t="shared" si="320"/>
        <v>634</v>
      </c>
      <c r="AK67" s="93">
        <f t="shared" si="321"/>
        <v>10.3934426190147</v>
      </c>
      <c r="AL67" s="115">
        <f t="shared" si="434"/>
        <v>0.692896174600983</v>
      </c>
      <c r="AM67" s="115">
        <f t="shared" si="435"/>
        <v>0.41573770476059</v>
      </c>
      <c r="AN67" s="69">
        <f t="shared" si="436"/>
        <v>183.86</v>
      </c>
      <c r="AQ67" s="92"/>
      <c r="BC67" s="92">
        <f t="shared" si="478"/>
        <v>44531.0000000231</v>
      </c>
      <c r="BD67" s="106">
        <f t="shared" si="353"/>
        <v>1890</v>
      </c>
      <c r="BE67" s="92">
        <v>44593.9880439815</v>
      </c>
      <c r="BF67" s="95">
        <v>3496.053</v>
      </c>
      <c r="BG67" s="93">
        <f t="shared" si="322"/>
        <v>62.9880439584012</v>
      </c>
      <c r="BH67" s="63" t="s">
        <v>65</v>
      </c>
      <c r="BI67" s="106">
        <f t="shared" si="323"/>
        <v>1606.053</v>
      </c>
      <c r="BJ67" s="93">
        <f t="shared" si="324"/>
        <v>25.4977436838755</v>
      </c>
      <c r="BK67" s="115">
        <f t="shared" si="437"/>
        <v>1.69984957892504</v>
      </c>
      <c r="BL67" s="115">
        <f t="shared" si="438"/>
        <v>1.01990974735502</v>
      </c>
      <c r="BM67" s="69">
        <f t="shared" si="439"/>
        <v>465.75537</v>
      </c>
      <c r="BS67">
        <v>3</v>
      </c>
      <c r="BT67" s="138">
        <v>44631</v>
      </c>
      <c r="BU67" s="142">
        <v>0.392361111111111</v>
      </c>
      <c r="BV67">
        <v>0.67</v>
      </c>
      <c r="BW67">
        <v>0.67</v>
      </c>
      <c r="BX67" s="115">
        <f t="shared" si="525"/>
        <v>1</v>
      </c>
      <c r="BY67" t="s">
        <v>66</v>
      </c>
      <c r="BZ67" s="60" t="s">
        <v>246</v>
      </c>
      <c r="CA67" t="s">
        <v>83</v>
      </c>
      <c r="CB67" s="142">
        <v>0.440277777777778</v>
      </c>
      <c r="CC67">
        <v>0.87</v>
      </c>
      <c r="CD67">
        <v>0.95</v>
      </c>
      <c r="CE67" s="115">
        <f t="shared" si="488"/>
        <v>1.09195402298851</v>
      </c>
      <c r="CF67" t="s">
        <v>66</v>
      </c>
      <c r="CG67" s="145" t="s">
        <v>83</v>
      </c>
      <c r="CJ67" s="92">
        <f t="shared" si="40"/>
        <v>44593.9880439815</v>
      </c>
      <c r="CK67" s="106">
        <f t="shared" si="354"/>
        <v>3496.053</v>
      </c>
      <c r="CL67" s="146">
        <v>44593.9880439815</v>
      </c>
      <c r="CM67" s="106"/>
      <c r="CN67" s="106"/>
      <c r="CO67" s="106"/>
      <c r="CP67" s="106"/>
      <c r="CQ67" s="106"/>
      <c r="CR67" s="106"/>
      <c r="CS67" s="106"/>
      <c r="CT67" s="92">
        <v>44652</v>
      </c>
      <c r="CU67" s="149">
        <v>4504</v>
      </c>
      <c r="CV67" s="93">
        <f t="shared" ref="CV67:CV84" si="604">CT67-CJ67</f>
        <v>58.0119560184976</v>
      </c>
      <c r="CW67" s="63" t="s">
        <v>65</v>
      </c>
      <c r="CX67" s="106">
        <f t="shared" ref="CX67:CX84" si="605">CU67-CK67</f>
        <v>1007.947</v>
      </c>
      <c r="CY67" s="93">
        <f t="shared" si="568"/>
        <v>17.3748149377795</v>
      </c>
      <c r="CZ67" s="115">
        <f t="shared" si="569"/>
        <v>1.15832099585197</v>
      </c>
      <c r="DA67" s="115">
        <f t="shared" si="570"/>
        <v>0.694992597511181</v>
      </c>
      <c r="DB67" s="69">
        <f t="shared" si="571"/>
        <v>292.30463</v>
      </c>
      <c r="DE67" s="92">
        <f t="shared" si="43"/>
        <v>44652</v>
      </c>
      <c r="DF67" s="106">
        <f t="shared" si="44"/>
        <v>4504</v>
      </c>
      <c r="DG67" s="106"/>
      <c r="DH67" s="106"/>
      <c r="DI67" s="106"/>
      <c r="DJ67" s="106"/>
      <c r="DK67" s="92">
        <v>44713</v>
      </c>
      <c r="DL67" s="149">
        <v>5650.246</v>
      </c>
      <c r="DM67" s="93">
        <f t="shared" ref="DM67:DM84" si="606">DK67-DE67</f>
        <v>61</v>
      </c>
      <c r="DN67" s="63" t="s">
        <v>65</v>
      </c>
      <c r="DO67" s="106">
        <f t="shared" ref="DO67:DO84" si="607">DL67-DF67</f>
        <v>1146.246</v>
      </c>
      <c r="DP67" s="93">
        <f t="shared" si="572"/>
        <v>18.7909180327869</v>
      </c>
      <c r="DQ67" s="115">
        <f t="shared" si="573"/>
        <v>1.25272786885246</v>
      </c>
      <c r="DR67" s="115">
        <f t="shared" si="574"/>
        <v>0.751636721311476</v>
      </c>
      <c r="DS67" s="69">
        <f t="shared" si="575"/>
        <v>332.41134</v>
      </c>
      <c r="DV67" s="92">
        <f t="shared" si="45"/>
        <v>44713</v>
      </c>
      <c r="DW67" s="106">
        <f t="shared" si="46"/>
        <v>5650.246</v>
      </c>
      <c r="DX67" s="106"/>
      <c r="DY67" s="106"/>
      <c r="DZ67" s="106"/>
      <c r="EA67" s="106"/>
      <c r="EB67" s="92">
        <v>44774</v>
      </c>
      <c r="EC67" s="149">
        <v>6910</v>
      </c>
      <c r="ED67" s="93">
        <f t="shared" ref="ED67:ED84" si="608">EB67-DV67</f>
        <v>61</v>
      </c>
      <c r="EE67" s="63" t="s">
        <v>65</v>
      </c>
      <c r="EF67" s="106">
        <f t="shared" ref="EF67:EF84" si="609">EC67-DW67</f>
        <v>1259.754</v>
      </c>
      <c r="EG67" s="93">
        <f t="shared" si="576"/>
        <v>20.6517049180328</v>
      </c>
      <c r="EH67" s="115">
        <f t="shared" si="577"/>
        <v>1.37678032786885</v>
      </c>
      <c r="EI67" s="115">
        <f t="shared" si="578"/>
        <v>0.826068196721311</v>
      </c>
      <c r="EJ67" s="69">
        <f t="shared" si="579"/>
        <v>365.32866</v>
      </c>
      <c r="EM67" s="92">
        <f t="shared" si="50"/>
        <v>44774</v>
      </c>
      <c r="EN67" s="106">
        <f t="shared" si="51"/>
        <v>6910</v>
      </c>
      <c r="EO67" s="106"/>
      <c r="EP67" s="106"/>
      <c r="EQ67" s="106"/>
      <c r="ER67" s="106"/>
      <c r="ES67" s="92">
        <v>44835</v>
      </c>
      <c r="ET67" s="149">
        <v>7797</v>
      </c>
      <c r="EU67" s="93">
        <f t="shared" si="563"/>
        <v>61</v>
      </c>
      <c r="EV67" s="63" t="s">
        <v>65</v>
      </c>
      <c r="EW67" s="106">
        <f t="shared" si="146"/>
        <v>887</v>
      </c>
      <c r="EX67" s="93">
        <f t="shared" si="580"/>
        <v>14.5409836065574</v>
      </c>
      <c r="EY67" s="115">
        <f t="shared" si="581"/>
        <v>0.969398907103825</v>
      </c>
      <c r="EZ67" s="115">
        <f t="shared" si="582"/>
        <v>0.581639344262295</v>
      </c>
      <c r="FA67" s="69">
        <f t="shared" si="583"/>
        <v>257.23</v>
      </c>
      <c r="FD67" s="92">
        <f t="shared" si="55"/>
        <v>44835</v>
      </c>
      <c r="FE67" s="106">
        <f t="shared" si="56"/>
        <v>7797</v>
      </c>
      <c r="FF67" s="106"/>
      <c r="FG67" s="106"/>
      <c r="FH67" s="106"/>
      <c r="FI67" s="106"/>
      <c r="FJ67" s="92">
        <v>44896</v>
      </c>
      <c r="FK67" s="149">
        <v>8510</v>
      </c>
      <c r="FL67" s="93">
        <f t="shared" si="564"/>
        <v>61</v>
      </c>
      <c r="FM67" s="63" t="s">
        <v>65</v>
      </c>
      <c r="FN67" s="106">
        <f t="shared" si="150"/>
        <v>713</v>
      </c>
      <c r="FO67" s="93">
        <f t="shared" si="584"/>
        <v>11.6885245901639</v>
      </c>
      <c r="FP67" s="115">
        <f t="shared" si="585"/>
        <v>0.779234972677596</v>
      </c>
      <c r="FQ67" s="115">
        <f t="shared" si="586"/>
        <v>0.467540983606557</v>
      </c>
      <c r="FR67" s="69">
        <f t="shared" si="587"/>
        <v>206.77</v>
      </c>
      <c r="FU67" s="92">
        <f t="shared" si="61"/>
        <v>44896</v>
      </c>
      <c r="FV67" s="106">
        <f t="shared" si="62"/>
        <v>8510</v>
      </c>
      <c r="FW67" s="106"/>
      <c r="FX67" s="106"/>
      <c r="FY67" s="106"/>
      <c r="FZ67" s="106"/>
      <c r="GA67" s="92">
        <v>44958</v>
      </c>
      <c r="GB67" s="106">
        <v>9835.516</v>
      </c>
      <c r="GC67" s="93">
        <f t="shared" si="565"/>
        <v>62</v>
      </c>
      <c r="GD67" s="63" t="s">
        <v>65</v>
      </c>
      <c r="GE67" s="106">
        <f t="shared" si="195"/>
        <v>1325.516</v>
      </c>
      <c r="GF67" s="93">
        <f t="shared" si="588"/>
        <v>21.3792903225806</v>
      </c>
      <c r="GG67" s="115">
        <f t="shared" si="589"/>
        <v>1.42528602150538</v>
      </c>
      <c r="GH67" s="115">
        <f t="shared" si="590"/>
        <v>0.855171612903226</v>
      </c>
      <c r="GI67" s="69">
        <f t="shared" si="591"/>
        <v>384.39964</v>
      </c>
      <c r="GL67" s="92">
        <f t="shared" si="66"/>
        <v>44958</v>
      </c>
      <c r="GM67" s="106">
        <f t="shared" si="67"/>
        <v>9835.516</v>
      </c>
      <c r="GN67" s="106"/>
      <c r="GO67" s="106"/>
      <c r="GP67" s="106"/>
      <c r="GQ67" s="106"/>
      <c r="GR67" s="92">
        <v>45017</v>
      </c>
      <c r="GS67" s="106">
        <v>10904.358</v>
      </c>
      <c r="GT67" s="93">
        <f t="shared" si="566"/>
        <v>59</v>
      </c>
      <c r="GU67" s="63" t="s">
        <v>65</v>
      </c>
      <c r="GV67" s="106">
        <f t="shared" si="263"/>
        <v>1068.842</v>
      </c>
      <c r="GW67" s="93">
        <f t="shared" si="592"/>
        <v>18.1159661016949</v>
      </c>
      <c r="GX67" s="115">
        <f t="shared" si="593"/>
        <v>1.20773107344633</v>
      </c>
      <c r="GY67" s="115">
        <f t="shared" si="594"/>
        <v>0.724638644067797</v>
      </c>
      <c r="GZ67" s="69">
        <f t="shared" si="595"/>
        <v>309.96418</v>
      </c>
      <c r="HC67" s="92">
        <f t="shared" si="71"/>
        <v>45017</v>
      </c>
      <c r="HD67" s="106">
        <f t="shared" si="72"/>
        <v>10904.358</v>
      </c>
      <c r="HE67" s="92">
        <v>45078</v>
      </c>
      <c r="HF67" s="106">
        <v>11603.876</v>
      </c>
      <c r="HG67" s="93">
        <v>59</v>
      </c>
      <c r="HH67" s="63" t="s">
        <v>65</v>
      </c>
      <c r="HI67" s="106">
        <f t="shared" si="73"/>
        <v>699.518</v>
      </c>
      <c r="HJ67" s="93">
        <f t="shared" si="596"/>
        <v>11.8562372881356</v>
      </c>
      <c r="HK67" s="115">
        <f t="shared" si="597"/>
        <v>0.79041581920904</v>
      </c>
      <c r="HL67" s="115">
        <f t="shared" si="598"/>
        <v>0.474249491525424</v>
      </c>
      <c r="HM67" s="69">
        <f t="shared" si="599"/>
        <v>202.86022</v>
      </c>
      <c r="HP67" s="92">
        <f t="shared" si="77"/>
        <v>45078</v>
      </c>
      <c r="HQ67" s="106">
        <f t="shared" si="78"/>
        <v>11603.876</v>
      </c>
      <c r="HR67" s="92">
        <v>45139</v>
      </c>
      <c r="HS67" s="106">
        <v>12843.395</v>
      </c>
      <c r="HT67" s="93">
        <f t="shared" si="79"/>
        <v>61</v>
      </c>
      <c r="HU67" s="63" t="s">
        <v>65</v>
      </c>
      <c r="HV67" s="106">
        <f t="shared" si="80"/>
        <v>1239.519</v>
      </c>
      <c r="HW67" s="93">
        <f t="shared" si="81"/>
        <v>20.3199836065574</v>
      </c>
      <c r="HX67" s="115">
        <f t="shared" si="600"/>
        <v>1.35466557377049</v>
      </c>
      <c r="HY67" s="115">
        <f t="shared" si="601"/>
        <v>0.812799344262295</v>
      </c>
      <c r="HZ67" s="69">
        <f t="shared" si="173"/>
        <v>347.200540254546</v>
      </c>
      <c r="IC67" s="92">
        <f t="shared" si="85"/>
        <v>45139</v>
      </c>
      <c r="ID67" s="106">
        <f t="shared" si="86"/>
        <v>12843.395</v>
      </c>
      <c r="IE67" s="92">
        <v>45200</v>
      </c>
      <c r="IF67" s="106">
        <v>13738.533</v>
      </c>
      <c r="IG67" s="93">
        <f t="shared" si="87"/>
        <v>61</v>
      </c>
      <c r="IH67" s="63" t="s">
        <v>65</v>
      </c>
      <c r="II67" s="106">
        <f t="shared" si="480"/>
        <v>895.137999999999</v>
      </c>
      <c r="IJ67" s="93">
        <f t="shared" si="38"/>
        <v>14.6743934426229</v>
      </c>
      <c r="IK67" s="115">
        <f t="shared" si="602"/>
        <v>0.978292896174862</v>
      </c>
      <c r="IL67" s="115">
        <f t="shared" si="603"/>
        <v>0.586975737704917</v>
      </c>
      <c r="IM67" s="69">
        <f t="shared" si="175"/>
        <v>250.736291418182</v>
      </c>
      <c r="IP67" s="92">
        <f t="shared" si="176"/>
        <v>45200</v>
      </c>
      <c r="IQ67" s="164">
        <f t="shared" si="477"/>
        <v>13738.533</v>
      </c>
      <c r="IR67" s="92">
        <v>45261</v>
      </c>
      <c r="IS67" s="106">
        <v>14403.367</v>
      </c>
      <c r="IT67" s="93">
        <v>61</v>
      </c>
      <c r="IU67" s="63" t="s">
        <v>65</v>
      </c>
      <c r="IV67" s="106">
        <f t="shared" si="94"/>
        <v>664.834000000001</v>
      </c>
      <c r="IW67" s="93">
        <f t="shared" si="178"/>
        <v>10.8989180327869</v>
      </c>
      <c r="IX67" s="115">
        <f t="shared" si="179"/>
        <v>0.726594535519126</v>
      </c>
      <c r="IY67" s="115">
        <f t="shared" si="165"/>
        <v>0.435956721311476</v>
      </c>
      <c r="IZ67" s="69">
        <f t="shared" si="166"/>
        <v>186.226047345455</v>
      </c>
      <c r="JC67" s="92">
        <f t="shared" si="187"/>
        <v>45261</v>
      </c>
      <c r="JD67" s="106">
        <f t="shared" si="188"/>
        <v>14403.367</v>
      </c>
      <c r="JE67" s="92">
        <v>45323</v>
      </c>
      <c r="JF67" s="177">
        <v>15909.172</v>
      </c>
      <c r="JG67" s="93">
        <f t="shared" si="100"/>
        <v>62</v>
      </c>
      <c r="JH67" s="63" t="s">
        <v>65</v>
      </c>
      <c r="JI67" s="106">
        <f t="shared" si="180"/>
        <v>1505.805</v>
      </c>
      <c r="JJ67" s="93">
        <f t="shared" si="181"/>
        <v>24.2871774193548</v>
      </c>
      <c r="JK67" s="115">
        <f t="shared" si="182"/>
        <v>1.61914516129032</v>
      </c>
      <c r="JL67" s="115">
        <f t="shared" si="167"/>
        <v>0.971487096774194</v>
      </c>
      <c r="JM67" s="69">
        <f t="shared" si="168"/>
        <v>421.789669636364</v>
      </c>
      <c r="JP67" s="92">
        <f t="shared" si="126"/>
        <v>45323</v>
      </c>
      <c r="JQ67" s="106">
        <f t="shared" si="127"/>
        <v>15909.172</v>
      </c>
      <c r="JR67" s="92">
        <v>45383</v>
      </c>
      <c r="JS67" s="106">
        <v>16649.126</v>
      </c>
      <c r="JT67" s="93">
        <f t="shared" si="108"/>
        <v>60</v>
      </c>
      <c r="JU67" s="63" t="s">
        <v>65</v>
      </c>
      <c r="JV67" s="106">
        <f t="shared" si="109"/>
        <v>739.954</v>
      </c>
      <c r="JW67" s="93">
        <f t="shared" si="183"/>
        <v>12.3325666666667</v>
      </c>
      <c r="JX67" s="115">
        <f t="shared" si="184"/>
        <v>0.822171111111111</v>
      </c>
      <c r="JY67" s="115">
        <f t="shared" si="169"/>
        <v>0.493302666666666</v>
      </c>
      <c r="JZ67" s="69">
        <f t="shared" si="170"/>
        <v>207.267842254545</v>
      </c>
    </row>
    <row r="68" ht="28.8" spans="1:286">
      <c r="A68" t="str">
        <f>'SATEC Meter Schedule Template'!C68</f>
        <v>RMT-APL-01-MDB5-APR57-01-50002561-DL1</v>
      </c>
      <c r="B68" t="str">
        <f>'SATEC Meter Schedule Template'!D68</f>
        <v>MTR-APL-01-MDB5-APR57-01</v>
      </c>
      <c r="C68" t="str">
        <f>'SATEC Meter Schedule Template'!P68</f>
        <v>MDB5</v>
      </c>
      <c r="D68" t="str">
        <f>'SATEC Meter Schedule Template'!Q68</f>
        <v>APR57</v>
      </c>
      <c r="E68" t="str">
        <f>'SATEC Meter Schedule Template'!R68</f>
        <v>01</v>
      </c>
      <c r="F68">
        <f>'SATEC Meter Schedule Template'!S68</f>
        <v>50002561</v>
      </c>
      <c r="G68" t="str">
        <f>'SATEC Meter Schedule Template'!V68</f>
        <v>DL1</v>
      </c>
      <c r="H68" s="61" t="s">
        <v>247</v>
      </c>
      <c r="I68" s="63">
        <v>50002561</v>
      </c>
      <c r="J68" s="18" t="s">
        <v>248</v>
      </c>
      <c r="K68" s="92"/>
      <c r="L68" s="93"/>
      <c r="M68" s="92"/>
      <c r="N68" s="94"/>
      <c r="O68" s="95"/>
      <c r="P68" s="95"/>
      <c r="Q68" s="95"/>
      <c r="R68" s="105">
        <v>44398</v>
      </c>
      <c r="S68" s="63">
        <v>0</v>
      </c>
      <c r="T68" s="92">
        <v>44470</v>
      </c>
      <c r="U68" s="93">
        <v>415</v>
      </c>
      <c r="V68" s="93">
        <f t="shared" si="316"/>
        <v>72</v>
      </c>
      <c r="W68" s="63" t="s">
        <v>65</v>
      </c>
      <c r="X68" s="106">
        <f t="shared" si="317"/>
        <v>415</v>
      </c>
      <c r="Y68" s="93">
        <f t="shared" si="318"/>
        <v>5.76388888888889</v>
      </c>
      <c r="Z68" s="115">
        <f t="shared" si="431"/>
        <v>0.384259259259259</v>
      </c>
      <c r="AA68" s="115">
        <f t="shared" si="432"/>
        <v>0.230555555555556</v>
      </c>
      <c r="AB68" s="69">
        <f t="shared" si="433"/>
        <v>120.35</v>
      </c>
      <c r="AC68" s="93"/>
      <c r="AD68" s="92">
        <f t="shared" si="394"/>
        <v>44470</v>
      </c>
      <c r="AE68" s="106">
        <f t="shared" si="486"/>
        <v>415</v>
      </c>
      <c r="AF68" s="92">
        <v>44531.0000000231</v>
      </c>
      <c r="AG68" s="93">
        <v>1463</v>
      </c>
      <c r="AH68" s="93">
        <f t="shared" si="319"/>
        <v>61.0000000231012</v>
      </c>
      <c r="AI68" s="63" t="s">
        <v>65</v>
      </c>
      <c r="AJ68" s="106">
        <f t="shared" si="320"/>
        <v>1048</v>
      </c>
      <c r="AK68" s="93">
        <f t="shared" si="321"/>
        <v>17.1803278623461</v>
      </c>
      <c r="AL68" s="115">
        <f t="shared" si="434"/>
        <v>1.14535519082308</v>
      </c>
      <c r="AM68" s="115">
        <f t="shared" si="435"/>
        <v>0.687213114493846</v>
      </c>
      <c r="AN68" s="69">
        <f t="shared" si="436"/>
        <v>303.92</v>
      </c>
      <c r="AQ68" s="92"/>
      <c r="BC68" s="92">
        <f t="shared" si="478"/>
        <v>44531.0000000231</v>
      </c>
      <c r="BD68" s="106">
        <f t="shared" si="353"/>
        <v>1463</v>
      </c>
      <c r="BE68" s="92">
        <v>44593.9885532407</v>
      </c>
      <c r="BF68" s="95">
        <v>3535.112</v>
      </c>
      <c r="BG68" s="93">
        <f t="shared" si="322"/>
        <v>62.9885532175977</v>
      </c>
      <c r="BH68" s="63" t="s">
        <v>121</v>
      </c>
      <c r="BI68" s="106">
        <f t="shared" si="323"/>
        <v>2072.112</v>
      </c>
      <c r="BJ68" s="93">
        <f t="shared" si="324"/>
        <v>32.8966438210093</v>
      </c>
      <c r="BK68" s="115">
        <f t="shared" si="437"/>
        <v>2.19310958806729</v>
      </c>
      <c r="BL68" s="115">
        <f t="shared" si="438"/>
        <v>1.31586575284037</v>
      </c>
      <c r="BM68" s="69">
        <f t="shared" si="439"/>
        <v>600.91248</v>
      </c>
      <c r="BS68">
        <v>3</v>
      </c>
      <c r="BT68" s="138">
        <v>44631</v>
      </c>
      <c r="BU68" s="142">
        <v>0.399305555555556</v>
      </c>
      <c r="BV68" s="49">
        <v>1.36</v>
      </c>
      <c r="BW68" s="49">
        <v>16.44</v>
      </c>
      <c r="BX68" s="139">
        <f t="shared" si="525"/>
        <v>12.0882352941176</v>
      </c>
      <c r="BY68" t="s">
        <v>230</v>
      </c>
      <c r="BZ68" s="144" t="s">
        <v>249</v>
      </c>
      <c r="CA68" t="s">
        <v>124</v>
      </c>
      <c r="CB68" s="142">
        <v>0.44375</v>
      </c>
      <c r="CC68">
        <v>2.34</v>
      </c>
      <c r="CD68">
        <v>2.35</v>
      </c>
      <c r="CE68" s="115">
        <f t="shared" si="488"/>
        <v>1.0042735042735</v>
      </c>
      <c r="CF68" t="s">
        <v>66</v>
      </c>
      <c r="CG68" s="145" t="s">
        <v>83</v>
      </c>
      <c r="CJ68" s="92">
        <f t="shared" si="40"/>
        <v>44593.9885532407</v>
      </c>
      <c r="CK68" s="106">
        <f t="shared" si="354"/>
        <v>3535.112</v>
      </c>
      <c r="CL68" s="146">
        <v>44631.4131944444</v>
      </c>
      <c r="CM68" s="63">
        <v>4347.824</v>
      </c>
      <c r="CN68" s="106">
        <f t="shared" ref="CN68:CN69" si="610">CM68-CK68</f>
        <v>812.712</v>
      </c>
      <c r="CO68" s="63">
        <v>1467.91</v>
      </c>
      <c r="CP68" s="106"/>
      <c r="CQ68" s="106"/>
      <c r="CR68" s="106"/>
      <c r="CS68" s="106"/>
      <c r="CT68" s="92">
        <v>44652</v>
      </c>
      <c r="CU68" s="149">
        <v>1909</v>
      </c>
      <c r="CV68" s="93">
        <f t="shared" si="604"/>
        <v>58.0114467593012</v>
      </c>
      <c r="CW68" s="63" t="s">
        <v>121</v>
      </c>
      <c r="CX68" s="106">
        <f>(CU68-CO68)+CN68</f>
        <v>1253.802</v>
      </c>
      <c r="CY68" s="93">
        <f t="shared" si="568"/>
        <v>21.6130103633206</v>
      </c>
      <c r="CZ68" s="115">
        <f t="shared" si="569"/>
        <v>1.44086735755471</v>
      </c>
      <c r="DA68" s="115">
        <f t="shared" si="570"/>
        <v>0.864520414532825</v>
      </c>
      <c r="DB68" s="69">
        <f t="shared" si="571"/>
        <v>363.60258</v>
      </c>
      <c r="DE68" s="92">
        <f t="shared" si="43"/>
        <v>44652</v>
      </c>
      <c r="DF68" s="106">
        <f t="shared" si="44"/>
        <v>1909</v>
      </c>
      <c r="DG68" s="106"/>
      <c r="DH68" s="106"/>
      <c r="DI68" s="106"/>
      <c r="DJ68" s="106"/>
      <c r="DK68" s="92">
        <v>44713</v>
      </c>
      <c r="DL68" s="149">
        <v>2767.207</v>
      </c>
      <c r="DM68" s="93">
        <f t="shared" si="606"/>
        <v>61</v>
      </c>
      <c r="DN68" s="63" t="s">
        <v>65</v>
      </c>
      <c r="DO68" s="106">
        <f t="shared" si="607"/>
        <v>858.207</v>
      </c>
      <c r="DP68" s="93">
        <f t="shared" si="572"/>
        <v>14.0689672131148</v>
      </c>
      <c r="DQ68" s="115">
        <f t="shared" si="573"/>
        <v>0.937931147540983</v>
      </c>
      <c r="DR68" s="115">
        <f t="shared" si="574"/>
        <v>0.56275868852459</v>
      </c>
      <c r="DS68" s="69">
        <f t="shared" si="575"/>
        <v>248.88003</v>
      </c>
      <c r="DV68" s="92">
        <f t="shared" si="45"/>
        <v>44713</v>
      </c>
      <c r="DW68" s="106">
        <f t="shared" si="46"/>
        <v>2767.207</v>
      </c>
      <c r="DX68" s="106"/>
      <c r="DY68" s="106"/>
      <c r="DZ68" s="106"/>
      <c r="EA68" s="106"/>
      <c r="EB68" s="92">
        <v>44774</v>
      </c>
      <c r="EC68" s="149">
        <v>4235</v>
      </c>
      <c r="ED68" s="93">
        <f t="shared" si="608"/>
        <v>61</v>
      </c>
      <c r="EE68" s="63" t="s">
        <v>65</v>
      </c>
      <c r="EF68" s="106">
        <f t="shared" si="609"/>
        <v>1467.793</v>
      </c>
      <c r="EG68" s="93">
        <f t="shared" si="576"/>
        <v>24.0621803278689</v>
      </c>
      <c r="EH68" s="115">
        <f t="shared" si="577"/>
        <v>1.60414535519126</v>
      </c>
      <c r="EI68" s="115">
        <f t="shared" si="578"/>
        <v>0.962487213114754</v>
      </c>
      <c r="EJ68" s="69">
        <f t="shared" si="579"/>
        <v>425.65997</v>
      </c>
      <c r="EM68" s="92">
        <f t="shared" si="50"/>
        <v>44774</v>
      </c>
      <c r="EN68" s="106">
        <f t="shared" si="51"/>
        <v>4235</v>
      </c>
      <c r="EO68" s="106"/>
      <c r="EP68" s="106"/>
      <c r="EQ68" s="106"/>
      <c r="ER68" s="106"/>
      <c r="ES68" s="92">
        <v>44835</v>
      </c>
      <c r="ET68" s="149">
        <v>5388</v>
      </c>
      <c r="EU68" s="93">
        <f t="shared" si="563"/>
        <v>61</v>
      </c>
      <c r="EV68" s="63" t="s">
        <v>65</v>
      </c>
      <c r="EW68" s="106">
        <f t="shared" si="146"/>
        <v>1153</v>
      </c>
      <c r="EX68" s="93">
        <f t="shared" si="580"/>
        <v>18.9016393442623</v>
      </c>
      <c r="EY68" s="115">
        <f t="shared" si="581"/>
        <v>1.26010928961749</v>
      </c>
      <c r="EZ68" s="115">
        <f t="shared" si="582"/>
        <v>0.756065573770492</v>
      </c>
      <c r="FA68" s="69">
        <f t="shared" si="583"/>
        <v>334.37</v>
      </c>
      <c r="FD68" s="92">
        <f t="shared" si="55"/>
        <v>44835</v>
      </c>
      <c r="FE68" s="106">
        <f t="shared" si="56"/>
        <v>5388</v>
      </c>
      <c r="FF68" s="106"/>
      <c r="FG68" s="106"/>
      <c r="FH68" s="106"/>
      <c r="FI68" s="106"/>
      <c r="FJ68" s="92">
        <v>44896</v>
      </c>
      <c r="FK68" s="149">
        <v>6579</v>
      </c>
      <c r="FL68" s="93">
        <f t="shared" si="564"/>
        <v>61</v>
      </c>
      <c r="FM68" s="63" t="s">
        <v>65</v>
      </c>
      <c r="FN68" s="106">
        <f t="shared" si="150"/>
        <v>1191</v>
      </c>
      <c r="FO68" s="93">
        <f t="shared" si="584"/>
        <v>19.5245901639344</v>
      </c>
      <c r="FP68" s="115">
        <f t="shared" si="585"/>
        <v>1.3016393442623</v>
      </c>
      <c r="FQ68" s="115">
        <f t="shared" si="586"/>
        <v>0.780983606557377</v>
      </c>
      <c r="FR68" s="69">
        <f t="shared" si="587"/>
        <v>345.39</v>
      </c>
      <c r="FU68" s="92">
        <f t="shared" si="61"/>
        <v>44896</v>
      </c>
      <c r="FV68" s="106">
        <f t="shared" si="62"/>
        <v>6579</v>
      </c>
      <c r="FW68" s="106"/>
      <c r="FX68" s="106"/>
      <c r="FY68" s="106"/>
      <c r="FZ68" s="106"/>
      <c r="GA68" s="92">
        <v>44958</v>
      </c>
      <c r="GB68" s="106">
        <v>9196.859</v>
      </c>
      <c r="GC68" s="93">
        <f t="shared" si="565"/>
        <v>62</v>
      </c>
      <c r="GD68" s="63" t="s">
        <v>65</v>
      </c>
      <c r="GE68" s="106">
        <f t="shared" si="195"/>
        <v>2617.859</v>
      </c>
      <c r="GF68" s="93">
        <f t="shared" si="588"/>
        <v>42.2235322580645</v>
      </c>
      <c r="GG68" s="115">
        <f t="shared" si="589"/>
        <v>2.81490215053763</v>
      </c>
      <c r="GH68" s="115">
        <f t="shared" si="590"/>
        <v>1.68894129032258</v>
      </c>
      <c r="GI68" s="69">
        <f t="shared" si="591"/>
        <v>759.17911</v>
      </c>
      <c r="GL68" s="92">
        <f t="shared" si="66"/>
        <v>44958</v>
      </c>
      <c r="GM68" s="106">
        <f t="shared" si="67"/>
        <v>9196.859</v>
      </c>
      <c r="GN68" s="106"/>
      <c r="GO68" s="106"/>
      <c r="GP68" s="106"/>
      <c r="GQ68" s="106"/>
      <c r="GR68" s="92">
        <v>45017</v>
      </c>
      <c r="GS68" s="106">
        <v>10306.627</v>
      </c>
      <c r="GT68" s="93">
        <f t="shared" si="566"/>
        <v>59</v>
      </c>
      <c r="GU68" s="63" t="s">
        <v>65</v>
      </c>
      <c r="GV68" s="106">
        <f t="shared" si="263"/>
        <v>1109.768</v>
      </c>
      <c r="GW68" s="93">
        <f t="shared" si="592"/>
        <v>18.8096271186441</v>
      </c>
      <c r="GX68" s="115">
        <f t="shared" si="593"/>
        <v>1.25397514124294</v>
      </c>
      <c r="GY68" s="115">
        <f t="shared" si="594"/>
        <v>0.752385084745763</v>
      </c>
      <c r="GZ68" s="69">
        <f t="shared" si="595"/>
        <v>321.83272</v>
      </c>
      <c r="HC68" s="92">
        <f t="shared" si="71"/>
        <v>45017</v>
      </c>
      <c r="HD68" s="106">
        <f t="shared" si="72"/>
        <v>10306.627</v>
      </c>
      <c r="HE68" s="92">
        <v>45078</v>
      </c>
      <c r="HF68" s="106">
        <v>11297.22</v>
      </c>
      <c r="HG68" s="93">
        <v>59</v>
      </c>
      <c r="HH68" s="63" t="s">
        <v>65</v>
      </c>
      <c r="HI68" s="106">
        <f t="shared" si="73"/>
        <v>990.592999999999</v>
      </c>
      <c r="HJ68" s="93">
        <f t="shared" si="596"/>
        <v>16.7897118644068</v>
      </c>
      <c r="HK68" s="115">
        <f t="shared" si="597"/>
        <v>1.11931412429378</v>
      </c>
      <c r="HL68" s="115">
        <f t="shared" si="598"/>
        <v>0.67158847457627</v>
      </c>
      <c r="HM68" s="69">
        <f t="shared" si="599"/>
        <v>287.27197</v>
      </c>
      <c r="HP68" s="92">
        <f t="shared" si="77"/>
        <v>45078</v>
      </c>
      <c r="HQ68" s="106">
        <f t="shared" si="78"/>
        <v>11297.22</v>
      </c>
      <c r="HR68" s="92">
        <v>45139</v>
      </c>
      <c r="HS68" s="106">
        <v>12913.011</v>
      </c>
      <c r="HT68" s="93">
        <f t="shared" si="79"/>
        <v>61</v>
      </c>
      <c r="HU68" s="63" t="s">
        <v>65</v>
      </c>
      <c r="HV68" s="106">
        <f t="shared" si="80"/>
        <v>1615.791</v>
      </c>
      <c r="HW68" s="93">
        <f t="shared" si="81"/>
        <v>26.4883770491803</v>
      </c>
      <c r="HX68" s="115">
        <f t="shared" si="600"/>
        <v>1.76589180327869</v>
      </c>
      <c r="HY68" s="115">
        <f t="shared" si="601"/>
        <v>1.05953508196721</v>
      </c>
      <c r="HZ68" s="69">
        <f t="shared" si="173"/>
        <v>452.597748109091</v>
      </c>
      <c r="IC68" s="92">
        <f t="shared" si="85"/>
        <v>45139</v>
      </c>
      <c r="ID68" s="106">
        <f t="shared" si="86"/>
        <v>12913.011</v>
      </c>
      <c r="IE68" s="92">
        <v>45200</v>
      </c>
      <c r="IF68" s="106">
        <v>13706.197</v>
      </c>
      <c r="IG68" s="93">
        <f t="shared" si="87"/>
        <v>61</v>
      </c>
      <c r="IH68" s="63" t="s">
        <v>65</v>
      </c>
      <c r="II68" s="106">
        <f t="shared" si="480"/>
        <v>793.186</v>
      </c>
      <c r="IJ68" s="93">
        <f t="shared" si="38"/>
        <v>13.0030491803279</v>
      </c>
      <c r="IK68" s="115">
        <f t="shared" si="602"/>
        <v>0.866869945355191</v>
      </c>
      <c r="IL68" s="115">
        <f t="shared" si="603"/>
        <v>0.520121967213115</v>
      </c>
      <c r="IM68" s="69">
        <f t="shared" si="175"/>
        <v>222.178609381818</v>
      </c>
      <c r="IP68" s="92">
        <f t="shared" si="176"/>
        <v>45200</v>
      </c>
      <c r="IQ68" s="164">
        <f t="shared" si="477"/>
        <v>13706.197</v>
      </c>
      <c r="IR68" s="92">
        <v>45261</v>
      </c>
      <c r="IS68" s="106">
        <v>14877.216</v>
      </c>
      <c r="IT68" s="93">
        <v>61</v>
      </c>
      <c r="IU68" s="63" t="s">
        <v>65</v>
      </c>
      <c r="IV68" s="106">
        <f t="shared" si="94"/>
        <v>1171.019</v>
      </c>
      <c r="IW68" s="93">
        <f t="shared" si="178"/>
        <v>19.1970327868852</v>
      </c>
      <c r="IX68" s="115">
        <f t="shared" si="179"/>
        <v>1.27980218579235</v>
      </c>
      <c r="IY68" s="115">
        <f t="shared" si="165"/>
        <v>0.76788131147541</v>
      </c>
      <c r="IZ68" s="69">
        <f t="shared" si="166"/>
        <v>328.013067527273</v>
      </c>
      <c r="JC68" s="92">
        <f t="shared" si="187"/>
        <v>45261</v>
      </c>
      <c r="JD68" s="106">
        <f t="shared" si="188"/>
        <v>14877.216</v>
      </c>
      <c r="JE68" s="92">
        <v>45323</v>
      </c>
      <c r="JF68" s="177">
        <v>16775.093</v>
      </c>
      <c r="JG68" s="93">
        <f t="shared" si="100"/>
        <v>62</v>
      </c>
      <c r="JH68" s="63" t="s">
        <v>65</v>
      </c>
      <c r="JI68" s="106">
        <f t="shared" si="180"/>
        <v>1897.877</v>
      </c>
      <c r="JJ68" s="93">
        <f t="shared" si="181"/>
        <v>30.6109193548387</v>
      </c>
      <c r="JK68" s="115">
        <f t="shared" si="182"/>
        <v>2.04072795698925</v>
      </c>
      <c r="JL68" s="115">
        <f t="shared" si="167"/>
        <v>1.22443677419355</v>
      </c>
      <c r="JM68" s="69">
        <f t="shared" si="168"/>
        <v>531.612601127273</v>
      </c>
      <c r="JP68" s="92">
        <f t="shared" si="126"/>
        <v>45323</v>
      </c>
      <c r="JQ68" s="106">
        <f t="shared" si="127"/>
        <v>16775.093</v>
      </c>
      <c r="JR68" s="92">
        <v>45383</v>
      </c>
      <c r="JS68" s="106">
        <v>18044.825</v>
      </c>
      <c r="JT68" s="93">
        <f t="shared" si="108"/>
        <v>60</v>
      </c>
      <c r="JU68" s="63" t="s">
        <v>65</v>
      </c>
      <c r="JV68" s="106">
        <f t="shared" si="109"/>
        <v>1269.732</v>
      </c>
      <c r="JW68" s="93">
        <f t="shared" si="183"/>
        <v>21.1622</v>
      </c>
      <c r="JX68" s="115">
        <f t="shared" si="184"/>
        <v>1.41081333333333</v>
      </c>
      <c r="JY68" s="115">
        <f t="shared" si="169"/>
        <v>0.846488</v>
      </c>
      <c r="JZ68" s="69">
        <f t="shared" si="170"/>
        <v>355.663476218182</v>
      </c>
    </row>
    <row r="69" ht="28.8" spans="1:286">
      <c r="A69" t="str">
        <f>'SATEC Meter Schedule Template'!C69</f>
        <v>RMT-APL-01-MDB5-APR58-01-50002561-DL2</v>
      </c>
      <c r="B69" t="str">
        <f>'SATEC Meter Schedule Template'!D69</f>
        <v>MTR-APL-01-MDB5-APR58-01</v>
      </c>
      <c r="C69" t="str">
        <f>'SATEC Meter Schedule Template'!P69</f>
        <v>MDB5</v>
      </c>
      <c r="D69" t="str">
        <f>'SATEC Meter Schedule Template'!Q69</f>
        <v>APR58</v>
      </c>
      <c r="E69" t="str">
        <f>'SATEC Meter Schedule Template'!R69</f>
        <v>01</v>
      </c>
      <c r="F69">
        <f>'SATEC Meter Schedule Template'!S69</f>
        <v>50002561</v>
      </c>
      <c r="G69" t="str">
        <f>'SATEC Meter Schedule Template'!V69</f>
        <v>DL2</v>
      </c>
      <c r="H69" s="61" t="s">
        <v>250</v>
      </c>
      <c r="I69" s="63">
        <v>50002561</v>
      </c>
      <c r="J69" s="18" t="s">
        <v>251</v>
      </c>
      <c r="K69" s="92"/>
      <c r="L69" s="93"/>
      <c r="M69" s="92"/>
      <c r="N69" s="94"/>
      <c r="O69" s="95"/>
      <c r="P69" s="95"/>
      <c r="Q69" s="95"/>
      <c r="R69" s="105">
        <v>44398</v>
      </c>
      <c r="S69" s="63">
        <v>0</v>
      </c>
      <c r="T69" s="92">
        <v>44470</v>
      </c>
      <c r="U69" s="93">
        <v>310</v>
      </c>
      <c r="V69" s="93">
        <f t="shared" ref="V69:V84" si="611">T69-R69</f>
        <v>72</v>
      </c>
      <c r="W69" s="63" t="s">
        <v>65</v>
      </c>
      <c r="X69" s="106">
        <f t="shared" ref="X69:X84" si="612">U69-S69</f>
        <v>310</v>
      </c>
      <c r="Y69" s="93">
        <f t="shared" ref="Y69:Y84" si="613">X69/V69</f>
        <v>4.30555555555556</v>
      </c>
      <c r="Z69" s="115">
        <f t="shared" si="431"/>
        <v>0.287037037037037</v>
      </c>
      <c r="AA69" s="115">
        <f t="shared" si="432"/>
        <v>0.172222222222222</v>
      </c>
      <c r="AB69" s="69">
        <f t="shared" si="433"/>
        <v>89.9</v>
      </c>
      <c r="AC69" s="93"/>
      <c r="AD69" s="92">
        <f t="shared" si="394"/>
        <v>44470</v>
      </c>
      <c r="AE69" s="106">
        <f t="shared" si="486"/>
        <v>310</v>
      </c>
      <c r="AF69" s="92">
        <v>44531.0000000231</v>
      </c>
      <c r="AG69" s="93">
        <v>539</v>
      </c>
      <c r="AH69" s="93">
        <f t="shared" ref="AH69:AH84" si="614">AF69-AD69</f>
        <v>61.0000000231012</v>
      </c>
      <c r="AI69" s="63" t="s">
        <v>65</v>
      </c>
      <c r="AJ69" s="106">
        <f t="shared" ref="AJ69:AJ84" si="615">AG69-AE69</f>
        <v>229</v>
      </c>
      <c r="AK69" s="93">
        <f t="shared" ref="AK69:AK84" si="616">AJ69/AH69</f>
        <v>3.75409835923403</v>
      </c>
      <c r="AL69" s="115">
        <f t="shared" si="434"/>
        <v>0.250273223948935</v>
      </c>
      <c r="AM69" s="115">
        <f t="shared" si="435"/>
        <v>0.150163934369361</v>
      </c>
      <c r="AN69" s="69">
        <f t="shared" si="436"/>
        <v>66.41</v>
      </c>
      <c r="AQ69" s="92"/>
      <c r="BC69" s="92">
        <f t="shared" si="478"/>
        <v>44531.0000000231</v>
      </c>
      <c r="BD69" s="106">
        <f t="shared" si="353"/>
        <v>539</v>
      </c>
      <c r="BE69" s="92">
        <v>44593.9885532407</v>
      </c>
      <c r="BF69" s="95">
        <v>1092.769</v>
      </c>
      <c r="BG69" s="93">
        <f t="shared" ref="BG69:BG84" si="617">BE69-BC69</f>
        <v>62.9885532175977</v>
      </c>
      <c r="BH69" s="63" t="s">
        <v>121</v>
      </c>
      <c r="BI69" s="106">
        <f t="shared" ref="BI69:BI84" si="618">BF69-BD69</f>
        <v>553.769</v>
      </c>
      <c r="BJ69" s="93">
        <f t="shared" ref="BJ69:BJ84" si="619">BI69/BG69</f>
        <v>8.79158151302464</v>
      </c>
      <c r="BK69" s="115">
        <f t="shared" si="437"/>
        <v>0.586105434201642</v>
      </c>
      <c r="BL69" s="115">
        <f t="shared" si="438"/>
        <v>0.351663260520985</v>
      </c>
      <c r="BM69" s="69">
        <f t="shared" si="439"/>
        <v>160.59301</v>
      </c>
      <c r="BS69">
        <v>3</v>
      </c>
      <c r="BT69" s="138">
        <v>44631</v>
      </c>
      <c r="BU69" s="142">
        <v>0.399305555555556</v>
      </c>
      <c r="BV69" s="49">
        <v>16.75</v>
      </c>
      <c r="BW69" s="49">
        <v>1.45</v>
      </c>
      <c r="BX69" s="139">
        <f t="shared" ref="BX69:BX72" si="620">(BW69/BV69)</f>
        <v>0.0865671641791045</v>
      </c>
      <c r="BY69" t="s">
        <v>230</v>
      </c>
      <c r="BZ69" s="144" t="s">
        <v>252</v>
      </c>
      <c r="CA69" t="s">
        <v>124</v>
      </c>
      <c r="CB69" s="142">
        <v>0.44375</v>
      </c>
      <c r="CC69">
        <v>0.75</v>
      </c>
      <c r="CD69">
        <v>0.67</v>
      </c>
      <c r="CE69" s="115">
        <f t="shared" si="488"/>
        <v>0.893333333333333</v>
      </c>
      <c r="CF69" t="s">
        <v>66</v>
      </c>
      <c r="CG69" s="145" t="s">
        <v>83</v>
      </c>
      <c r="CJ69" s="92">
        <f t="shared" si="40"/>
        <v>44593.9885532407</v>
      </c>
      <c r="CK69" s="106">
        <f t="shared" si="354"/>
        <v>1092.769</v>
      </c>
      <c r="CL69" s="146">
        <v>44631.4131944444</v>
      </c>
      <c r="CM69" s="63">
        <v>1467.91</v>
      </c>
      <c r="CN69" s="106">
        <f t="shared" si="610"/>
        <v>375.141</v>
      </c>
      <c r="CO69" s="63">
        <v>4347.824</v>
      </c>
      <c r="CP69" s="106"/>
      <c r="CQ69" s="106"/>
      <c r="CR69" s="106"/>
      <c r="CS69" s="106"/>
      <c r="CT69" s="92">
        <v>44652</v>
      </c>
      <c r="CU69" s="149">
        <v>4624</v>
      </c>
      <c r="CV69" s="93">
        <f t="shared" si="604"/>
        <v>58.0114467593012</v>
      </c>
      <c r="CW69" s="63" t="s">
        <v>121</v>
      </c>
      <c r="CX69" s="106">
        <f>(CU69-CO69)+CN69</f>
        <v>651.317</v>
      </c>
      <c r="CY69" s="93">
        <f t="shared" ref="CY69:CY71" si="621">CX69/CV69</f>
        <v>11.2273876344167</v>
      </c>
      <c r="CZ69" s="115">
        <f t="shared" ref="CZ69:CZ71" si="622">CY69/15</f>
        <v>0.748492508961113</v>
      </c>
      <c r="DA69" s="115">
        <f t="shared" ref="DA69:DA71" si="623">CY69/25</f>
        <v>0.449095505376668</v>
      </c>
      <c r="DB69" s="69">
        <f t="shared" ref="DB69:DB71" si="624">CX69*0.29</f>
        <v>188.88193</v>
      </c>
      <c r="DE69" s="92">
        <f t="shared" si="43"/>
        <v>44652</v>
      </c>
      <c r="DF69" s="106">
        <f t="shared" si="44"/>
        <v>4624</v>
      </c>
      <c r="DG69" s="106"/>
      <c r="DH69" s="106"/>
      <c r="DI69" s="106"/>
      <c r="DJ69" s="106"/>
      <c r="DK69" s="92">
        <v>44713</v>
      </c>
      <c r="DL69" s="149">
        <v>4889.987</v>
      </c>
      <c r="DM69" s="93">
        <f t="shared" si="606"/>
        <v>61</v>
      </c>
      <c r="DN69" s="63" t="s">
        <v>65</v>
      </c>
      <c r="DO69" s="106">
        <f t="shared" si="607"/>
        <v>265.987</v>
      </c>
      <c r="DP69" s="93">
        <f t="shared" ref="DP69:DP71" si="625">DO69/DM69</f>
        <v>4.36044262295082</v>
      </c>
      <c r="DQ69" s="115">
        <f t="shared" ref="DQ69:DQ71" si="626">DP69/15</f>
        <v>0.290696174863388</v>
      </c>
      <c r="DR69" s="115">
        <f t="shared" ref="DR69:DR71" si="627">DP69/25</f>
        <v>0.174417704918033</v>
      </c>
      <c r="DS69" s="69">
        <f t="shared" ref="DS69:DS71" si="628">DO69*0.29</f>
        <v>77.13623</v>
      </c>
      <c r="DV69" s="92">
        <f t="shared" si="45"/>
        <v>44713</v>
      </c>
      <c r="DW69" s="106">
        <f t="shared" si="46"/>
        <v>4889.987</v>
      </c>
      <c r="DX69" s="106"/>
      <c r="DY69" s="106"/>
      <c r="DZ69" s="106"/>
      <c r="EA69" s="106"/>
      <c r="EB69" s="92">
        <v>44774</v>
      </c>
      <c r="EC69" s="149">
        <v>5390</v>
      </c>
      <c r="ED69" s="93">
        <f t="shared" si="608"/>
        <v>61</v>
      </c>
      <c r="EE69" s="63" t="s">
        <v>65</v>
      </c>
      <c r="EF69" s="106">
        <f t="shared" si="609"/>
        <v>500.013</v>
      </c>
      <c r="EG69" s="93">
        <f t="shared" ref="EG69:EG71" si="629">EF69/ED69</f>
        <v>8.19693442622951</v>
      </c>
      <c r="EH69" s="115">
        <f t="shared" ref="EH69:EH71" si="630">EG69/15</f>
        <v>0.546462295081967</v>
      </c>
      <c r="EI69" s="115">
        <f t="shared" ref="EI69:EI71" si="631">EG69/25</f>
        <v>0.32787737704918</v>
      </c>
      <c r="EJ69" s="69">
        <f t="shared" ref="EJ69:EJ71" si="632">EF69*0.29</f>
        <v>145.00377</v>
      </c>
      <c r="EM69" s="92">
        <f t="shared" si="50"/>
        <v>44774</v>
      </c>
      <c r="EN69" s="106">
        <f t="shared" si="51"/>
        <v>5390</v>
      </c>
      <c r="EO69" s="106"/>
      <c r="EP69" s="106"/>
      <c r="EQ69" s="106"/>
      <c r="ER69" s="106"/>
      <c r="ES69" s="92">
        <v>44835</v>
      </c>
      <c r="ET69" s="149">
        <v>6015</v>
      </c>
      <c r="EU69" s="93">
        <f t="shared" si="563"/>
        <v>61</v>
      </c>
      <c r="EV69" s="63" t="s">
        <v>65</v>
      </c>
      <c r="EW69" s="106">
        <f t="shared" si="146"/>
        <v>625</v>
      </c>
      <c r="EX69" s="93">
        <f t="shared" ref="EX69:EX71" si="633">EW69/EU69</f>
        <v>10.2459016393443</v>
      </c>
      <c r="EY69" s="115">
        <f t="shared" ref="EY69:EY71" si="634">EX69/15</f>
        <v>0.683060109289617</v>
      </c>
      <c r="EZ69" s="115">
        <f t="shared" ref="EZ69:EZ71" si="635">EX69/25</f>
        <v>0.409836065573771</v>
      </c>
      <c r="FA69" s="69">
        <f t="shared" ref="FA69:FA71" si="636">EW69*0.29</f>
        <v>181.25</v>
      </c>
      <c r="FD69" s="92">
        <f t="shared" si="55"/>
        <v>44835</v>
      </c>
      <c r="FE69" s="106">
        <f t="shared" si="56"/>
        <v>6015</v>
      </c>
      <c r="FF69" s="106"/>
      <c r="FG69" s="106"/>
      <c r="FH69" s="106"/>
      <c r="FI69" s="106"/>
      <c r="FJ69" s="92">
        <v>44896</v>
      </c>
      <c r="FK69" s="149">
        <v>6354</v>
      </c>
      <c r="FL69" s="93">
        <f t="shared" si="564"/>
        <v>61</v>
      </c>
      <c r="FM69" s="63" t="s">
        <v>65</v>
      </c>
      <c r="FN69" s="106">
        <f t="shared" si="150"/>
        <v>339</v>
      </c>
      <c r="FO69" s="93">
        <f t="shared" ref="FO69:FO71" si="637">FN69/FL69</f>
        <v>5.55737704918033</v>
      </c>
      <c r="FP69" s="115">
        <f t="shared" ref="FP69:FP71" si="638">FO69/15</f>
        <v>0.370491803278689</v>
      </c>
      <c r="FQ69" s="115">
        <f t="shared" ref="FQ69:FQ71" si="639">FO69/25</f>
        <v>0.222295081967213</v>
      </c>
      <c r="FR69" s="69">
        <f t="shared" ref="FR69:FR71" si="640">FN69*0.29</f>
        <v>98.31</v>
      </c>
      <c r="FU69" s="92">
        <f t="shared" si="61"/>
        <v>44896</v>
      </c>
      <c r="FV69" s="106">
        <f t="shared" si="62"/>
        <v>6354</v>
      </c>
      <c r="FW69" s="106"/>
      <c r="FX69" s="106"/>
      <c r="FY69" s="106"/>
      <c r="FZ69" s="106"/>
      <c r="GA69" s="92">
        <v>44958</v>
      </c>
      <c r="GB69" s="106">
        <v>6814.078</v>
      </c>
      <c r="GC69" s="93">
        <f t="shared" si="565"/>
        <v>62</v>
      </c>
      <c r="GD69" s="63" t="s">
        <v>65</v>
      </c>
      <c r="GE69" s="106">
        <f t="shared" si="195"/>
        <v>460.078</v>
      </c>
      <c r="GF69" s="93">
        <f t="shared" ref="GF69:GF71" si="641">GE69/GC69</f>
        <v>7.42061290322581</v>
      </c>
      <c r="GG69" s="115">
        <f t="shared" ref="GG69:GG71" si="642">GF69/15</f>
        <v>0.494707526881721</v>
      </c>
      <c r="GH69" s="115">
        <f t="shared" ref="GH69:GH71" si="643">GF69/25</f>
        <v>0.296824516129033</v>
      </c>
      <c r="GI69" s="69">
        <f t="shared" ref="GI69:GI71" si="644">GE69*0.29</f>
        <v>133.42262</v>
      </c>
      <c r="GL69" s="92">
        <f t="shared" si="66"/>
        <v>44958</v>
      </c>
      <c r="GM69" s="106">
        <f t="shared" si="67"/>
        <v>6814.078</v>
      </c>
      <c r="GN69" s="106"/>
      <c r="GO69" s="106"/>
      <c r="GP69" s="106"/>
      <c r="GQ69" s="106"/>
      <c r="GR69" s="92">
        <v>45017</v>
      </c>
      <c r="GS69" s="106">
        <v>7142.927</v>
      </c>
      <c r="GT69" s="93">
        <f t="shared" si="566"/>
        <v>59</v>
      </c>
      <c r="GU69" s="63" t="s">
        <v>65</v>
      </c>
      <c r="GV69" s="106">
        <f t="shared" si="263"/>
        <v>328.848999999999</v>
      </c>
      <c r="GW69" s="93">
        <f t="shared" ref="GW69:GW71" si="645">GV69/GT69</f>
        <v>5.57371186440677</v>
      </c>
      <c r="GX69" s="115">
        <f t="shared" ref="GX69:GX71" si="646">GW69/15</f>
        <v>0.371580790960451</v>
      </c>
      <c r="GY69" s="115">
        <f t="shared" ref="GY69:GY71" si="647">GW69/25</f>
        <v>0.222948474576271</v>
      </c>
      <c r="GZ69" s="69">
        <f t="shared" ref="GZ69:GZ71" si="648">GV69*0.29</f>
        <v>95.3662099999998</v>
      </c>
      <c r="HC69" s="92">
        <f t="shared" si="71"/>
        <v>45017</v>
      </c>
      <c r="HD69" s="106">
        <f t="shared" si="72"/>
        <v>7142.927</v>
      </c>
      <c r="HE69" s="92">
        <v>45078</v>
      </c>
      <c r="HF69" s="106">
        <v>7457.566</v>
      </c>
      <c r="HG69" s="93">
        <v>59</v>
      </c>
      <c r="HH69" s="63" t="s">
        <v>65</v>
      </c>
      <c r="HI69" s="106">
        <f t="shared" si="73"/>
        <v>314.639</v>
      </c>
      <c r="HJ69" s="93">
        <f t="shared" ref="HJ69:HJ71" si="649">HI69/HG69</f>
        <v>5.33286440677966</v>
      </c>
      <c r="HK69" s="115">
        <f t="shared" ref="HK69:HK71" si="650">HJ69/15</f>
        <v>0.355524293785311</v>
      </c>
      <c r="HL69" s="115">
        <f t="shared" ref="HL69:HL71" si="651">HJ69/25</f>
        <v>0.213314576271187</v>
      </c>
      <c r="HM69" s="69">
        <f t="shared" ref="HM69:HM71" si="652">HI69*0.29</f>
        <v>91.24531</v>
      </c>
      <c r="HP69" s="92">
        <f t="shared" si="77"/>
        <v>45078</v>
      </c>
      <c r="HQ69" s="106">
        <f t="shared" si="78"/>
        <v>7457.566</v>
      </c>
      <c r="HR69" s="92">
        <v>45139</v>
      </c>
      <c r="HS69" s="106">
        <v>7678</v>
      </c>
      <c r="HT69" s="93">
        <f t="shared" si="79"/>
        <v>61</v>
      </c>
      <c r="HU69" s="63" t="s">
        <v>65</v>
      </c>
      <c r="HV69" s="106">
        <f t="shared" si="80"/>
        <v>220.434</v>
      </c>
      <c r="HW69" s="93">
        <f t="shared" si="81"/>
        <v>3.61367213114754</v>
      </c>
      <c r="HX69" s="115">
        <f t="shared" ref="HX69:HX71" si="653">HW69/15</f>
        <v>0.240911475409836</v>
      </c>
      <c r="HY69" s="115">
        <f t="shared" ref="HY69:HY71" si="654">HW69/25</f>
        <v>0.144546885245902</v>
      </c>
      <c r="HZ69" s="69">
        <f t="shared" si="173"/>
        <v>61.7455673454546</v>
      </c>
      <c r="IC69" s="92">
        <f t="shared" si="85"/>
        <v>45139</v>
      </c>
      <c r="ID69" s="106">
        <f t="shared" si="86"/>
        <v>7678</v>
      </c>
      <c r="IE69" s="92">
        <v>45200</v>
      </c>
      <c r="IF69" s="106">
        <v>8325.06</v>
      </c>
      <c r="IG69" s="93">
        <f t="shared" si="87"/>
        <v>61</v>
      </c>
      <c r="IH69" s="63" t="s">
        <v>65</v>
      </c>
      <c r="II69" s="106">
        <f t="shared" si="480"/>
        <v>647.059999999999</v>
      </c>
      <c r="IJ69" s="93">
        <f t="shared" ref="IJ69:IJ84" si="655">II69/IG69</f>
        <v>10.6075409836065</v>
      </c>
      <c r="IK69" s="115">
        <f t="shared" ref="IK69:IK71" si="656">IJ69/15</f>
        <v>0.707169398907103</v>
      </c>
      <c r="IL69" s="115">
        <f t="shared" ref="IL69:IL71" si="657">IJ69/25</f>
        <v>0.424301639344262</v>
      </c>
      <c r="IM69" s="69">
        <f t="shared" si="175"/>
        <v>181.247388363636</v>
      </c>
      <c r="IP69" s="92">
        <f t="shared" si="176"/>
        <v>45200</v>
      </c>
      <c r="IQ69" s="164">
        <f t="shared" si="477"/>
        <v>8325.06</v>
      </c>
      <c r="IR69" s="92">
        <v>45261</v>
      </c>
      <c r="IS69" s="106">
        <v>8885.608</v>
      </c>
      <c r="IT69" s="93">
        <v>61</v>
      </c>
      <c r="IU69" s="63" t="s">
        <v>65</v>
      </c>
      <c r="IV69" s="106">
        <f t="shared" ref="IV69:IV84" si="658">IS69-IQ69</f>
        <v>560.548000000001</v>
      </c>
      <c r="IW69" s="93">
        <f t="shared" si="178"/>
        <v>9.18931147540985</v>
      </c>
      <c r="IX69" s="115">
        <f t="shared" si="179"/>
        <v>0.612620765027323</v>
      </c>
      <c r="IY69" s="115">
        <f t="shared" si="165"/>
        <v>0.367572459016394</v>
      </c>
      <c r="IZ69" s="69">
        <f t="shared" si="166"/>
        <v>157.014590690909</v>
      </c>
      <c r="JC69" s="92">
        <f t="shared" si="187"/>
        <v>45261</v>
      </c>
      <c r="JD69" s="106">
        <f t="shared" si="188"/>
        <v>8885.608</v>
      </c>
      <c r="JE69" s="92">
        <v>45323</v>
      </c>
      <c r="JF69" s="177">
        <v>9313.096</v>
      </c>
      <c r="JG69" s="93">
        <f t="shared" ref="JG69:JG84" si="659">JE69-JC69</f>
        <v>62</v>
      </c>
      <c r="JH69" s="63" t="s">
        <v>65</v>
      </c>
      <c r="JI69" s="106">
        <f t="shared" si="180"/>
        <v>427.487999999999</v>
      </c>
      <c r="JJ69" s="93">
        <f t="shared" si="181"/>
        <v>6.89496774193547</v>
      </c>
      <c r="JK69" s="115">
        <f t="shared" si="182"/>
        <v>0.459664516129032</v>
      </c>
      <c r="JL69" s="115">
        <f t="shared" si="167"/>
        <v>0.275798709677419</v>
      </c>
      <c r="JM69" s="69">
        <f t="shared" si="168"/>
        <v>119.743275054545</v>
      </c>
      <c r="JP69" s="92">
        <f t="shared" si="126"/>
        <v>45323</v>
      </c>
      <c r="JQ69" s="106">
        <f t="shared" si="127"/>
        <v>9313.096</v>
      </c>
      <c r="JR69" s="92">
        <v>45383</v>
      </c>
      <c r="JS69" s="106">
        <v>9737.251</v>
      </c>
      <c r="JT69" s="93">
        <f t="shared" ref="JT69:JT84" si="660">JR69-JP69</f>
        <v>60</v>
      </c>
      <c r="JU69" s="63" t="s">
        <v>65</v>
      </c>
      <c r="JV69" s="106">
        <f t="shared" ref="JV69:JV84" si="661">JS69-JQ69</f>
        <v>424.155000000001</v>
      </c>
      <c r="JW69" s="93">
        <f t="shared" si="183"/>
        <v>7.06925000000001</v>
      </c>
      <c r="JX69" s="115">
        <f t="shared" si="184"/>
        <v>0.471283333333334</v>
      </c>
      <c r="JY69" s="115">
        <f t="shared" si="169"/>
        <v>0.28277</v>
      </c>
      <c r="JZ69" s="69">
        <f t="shared" si="170"/>
        <v>118.809671454546</v>
      </c>
    </row>
    <row r="70" ht="28.8" spans="1:286">
      <c r="A70" t="str">
        <f>'SATEC Meter Schedule Template'!C70</f>
        <v>RMT-APL-01-MDB5-APR59-01-50002561-DL3</v>
      </c>
      <c r="B70" t="str">
        <f>'SATEC Meter Schedule Template'!D70</f>
        <v>MTR-APL-01-MDB5-APR59-01</v>
      </c>
      <c r="C70" t="str">
        <f>'SATEC Meter Schedule Template'!P70</f>
        <v>MDB5</v>
      </c>
      <c r="D70" t="str">
        <f>'SATEC Meter Schedule Template'!Q70</f>
        <v>APR59</v>
      </c>
      <c r="E70" t="str">
        <f>'SATEC Meter Schedule Template'!R70</f>
        <v>01</v>
      </c>
      <c r="F70">
        <f>'SATEC Meter Schedule Template'!S70</f>
        <v>50002561</v>
      </c>
      <c r="G70" t="str">
        <f>'SATEC Meter Schedule Template'!V70</f>
        <v>DL3</v>
      </c>
      <c r="H70" s="61" t="s">
        <v>253</v>
      </c>
      <c r="I70" s="63">
        <v>50002561</v>
      </c>
      <c r="J70" s="18" t="s">
        <v>254</v>
      </c>
      <c r="K70" s="92"/>
      <c r="L70" s="93"/>
      <c r="M70" s="92"/>
      <c r="N70" s="94"/>
      <c r="O70" s="95"/>
      <c r="P70" s="95"/>
      <c r="Q70" s="95"/>
      <c r="R70" s="105">
        <v>44398</v>
      </c>
      <c r="S70" s="63">
        <v>0</v>
      </c>
      <c r="T70" s="92">
        <v>44470</v>
      </c>
      <c r="U70" s="93">
        <v>1489</v>
      </c>
      <c r="V70" s="93">
        <f t="shared" si="611"/>
        <v>72</v>
      </c>
      <c r="W70" s="63" t="s">
        <v>65</v>
      </c>
      <c r="X70" s="106">
        <f t="shared" si="612"/>
        <v>1489</v>
      </c>
      <c r="Y70" s="93">
        <f t="shared" si="613"/>
        <v>20.6805555555556</v>
      </c>
      <c r="Z70" s="115">
        <f t="shared" si="431"/>
        <v>1.3787037037037</v>
      </c>
      <c r="AA70" s="115">
        <f t="shared" si="432"/>
        <v>0.827222222222222</v>
      </c>
      <c r="AB70" s="69">
        <f t="shared" si="433"/>
        <v>431.81</v>
      </c>
      <c r="AC70" s="93"/>
      <c r="AD70" s="92">
        <f t="shared" si="394"/>
        <v>44470</v>
      </c>
      <c r="AE70" s="106">
        <f t="shared" si="486"/>
        <v>1489</v>
      </c>
      <c r="AF70" s="92">
        <v>44531.0000000231</v>
      </c>
      <c r="AG70" s="93">
        <v>2724</v>
      </c>
      <c r="AH70" s="93">
        <f t="shared" si="614"/>
        <v>61.0000000231012</v>
      </c>
      <c r="AI70" s="63" t="s">
        <v>65</v>
      </c>
      <c r="AJ70" s="106">
        <f t="shared" si="615"/>
        <v>1235</v>
      </c>
      <c r="AK70" s="93">
        <f t="shared" si="616"/>
        <v>20.245901631677</v>
      </c>
      <c r="AL70" s="115">
        <f t="shared" si="434"/>
        <v>1.34972677544513</v>
      </c>
      <c r="AM70" s="115">
        <f t="shared" si="435"/>
        <v>0.809836065267079</v>
      </c>
      <c r="AN70" s="69">
        <f t="shared" si="436"/>
        <v>358.15</v>
      </c>
      <c r="AQ70" s="92"/>
      <c r="BC70" s="92">
        <f t="shared" si="478"/>
        <v>44531.0000000231</v>
      </c>
      <c r="BD70" s="106">
        <f t="shared" si="353"/>
        <v>2724</v>
      </c>
      <c r="BE70" s="92">
        <v>44593.9885532407</v>
      </c>
      <c r="BF70" s="95">
        <v>4244.153</v>
      </c>
      <c r="BG70" s="93">
        <f t="shared" si="617"/>
        <v>62.9885532175977</v>
      </c>
      <c r="BH70" s="63" t="s">
        <v>65</v>
      </c>
      <c r="BI70" s="106">
        <f t="shared" si="618"/>
        <v>1520.153</v>
      </c>
      <c r="BJ70" s="93">
        <f t="shared" si="619"/>
        <v>24.1337976877885</v>
      </c>
      <c r="BK70" s="115">
        <f t="shared" si="437"/>
        <v>1.60891984585257</v>
      </c>
      <c r="BL70" s="115">
        <f t="shared" si="438"/>
        <v>0.965351907511539</v>
      </c>
      <c r="BM70" s="69">
        <f t="shared" si="439"/>
        <v>440.84437</v>
      </c>
      <c r="BS70">
        <v>3</v>
      </c>
      <c r="BT70" s="138">
        <v>44631</v>
      </c>
      <c r="BU70" s="142">
        <v>0.399305555555556</v>
      </c>
      <c r="BV70">
        <v>1.54</v>
      </c>
      <c r="BW70">
        <v>1.55</v>
      </c>
      <c r="BX70" s="115">
        <f t="shared" si="620"/>
        <v>1.00649350649351</v>
      </c>
      <c r="BY70" t="s">
        <v>230</v>
      </c>
      <c r="BZ70" s="60" t="s">
        <v>255</v>
      </c>
      <c r="CA70" t="s">
        <v>83</v>
      </c>
      <c r="CB70" s="142">
        <v>0.44375</v>
      </c>
      <c r="CC70">
        <v>2.44</v>
      </c>
      <c r="CD70">
        <v>2.49</v>
      </c>
      <c r="CE70" s="115">
        <f t="shared" si="488"/>
        <v>1.02049180327869</v>
      </c>
      <c r="CF70" t="s">
        <v>66</v>
      </c>
      <c r="CG70" s="145" t="s">
        <v>83</v>
      </c>
      <c r="CJ70" s="92">
        <f t="shared" ref="CJ70:CJ84" si="662">BE70</f>
        <v>44593.9885532407</v>
      </c>
      <c r="CK70" s="106">
        <f t="shared" ref="CK70:CK84" si="663">BF70</f>
        <v>4244.153</v>
      </c>
      <c r="CL70" s="146">
        <v>44593.9885532407</v>
      </c>
      <c r="CM70" s="106"/>
      <c r="CN70" s="106"/>
      <c r="CO70" s="106"/>
      <c r="CP70" s="106"/>
      <c r="CQ70" s="106"/>
      <c r="CR70" s="106"/>
      <c r="CS70" s="106"/>
      <c r="CT70" s="92">
        <v>44652</v>
      </c>
      <c r="CU70" s="85">
        <v>5464</v>
      </c>
      <c r="CV70" s="93">
        <f t="shared" si="604"/>
        <v>58.0114467593012</v>
      </c>
      <c r="CW70" s="63" t="s">
        <v>65</v>
      </c>
      <c r="CX70" s="106">
        <f t="shared" si="605"/>
        <v>1219.847</v>
      </c>
      <c r="CY70" s="93">
        <f t="shared" si="621"/>
        <v>21.0276948454904</v>
      </c>
      <c r="CZ70" s="115">
        <f t="shared" si="622"/>
        <v>1.4018463230327</v>
      </c>
      <c r="DA70" s="115">
        <f t="shared" si="623"/>
        <v>0.841107793819617</v>
      </c>
      <c r="DB70" s="69">
        <f t="shared" si="624"/>
        <v>353.75563</v>
      </c>
      <c r="DE70" s="92">
        <f t="shared" ref="DE70:DE84" si="664">CT70</f>
        <v>44652</v>
      </c>
      <c r="DF70" s="106">
        <f t="shared" ref="DF70:DF84" si="665">CU70</f>
        <v>5464</v>
      </c>
      <c r="DG70" s="106"/>
      <c r="DH70" s="106"/>
      <c r="DI70" s="106"/>
      <c r="DJ70" s="106"/>
      <c r="DK70" s="92">
        <v>44713</v>
      </c>
      <c r="DL70" s="149">
        <v>6435.515</v>
      </c>
      <c r="DM70" s="93">
        <f t="shared" si="606"/>
        <v>61</v>
      </c>
      <c r="DN70" s="63" t="s">
        <v>65</v>
      </c>
      <c r="DO70" s="106">
        <f t="shared" si="607"/>
        <v>971.515</v>
      </c>
      <c r="DP70" s="93">
        <f t="shared" si="625"/>
        <v>15.9264754098361</v>
      </c>
      <c r="DQ70" s="115">
        <f t="shared" si="626"/>
        <v>1.0617650273224</v>
      </c>
      <c r="DR70" s="115">
        <f t="shared" si="627"/>
        <v>0.637059016393443</v>
      </c>
      <c r="DS70" s="69">
        <f t="shared" si="628"/>
        <v>281.73935</v>
      </c>
      <c r="DV70" s="92">
        <f t="shared" ref="DV70:DV84" si="666">DK70</f>
        <v>44713</v>
      </c>
      <c r="DW70" s="106">
        <f t="shared" ref="DW70:DW84" si="667">DL70</f>
        <v>6435.515</v>
      </c>
      <c r="DX70" s="106"/>
      <c r="DY70" s="106"/>
      <c r="DZ70" s="106"/>
      <c r="EA70" s="106"/>
      <c r="EB70" s="92">
        <v>44774</v>
      </c>
      <c r="EC70" s="149">
        <v>7176</v>
      </c>
      <c r="ED70" s="93">
        <f t="shared" si="608"/>
        <v>61</v>
      </c>
      <c r="EE70" s="63" t="s">
        <v>65</v>
      </c>
      <c r="EF70" s="106">
        <f t="shared" si="609"/>
        <v>740.485</v>
      </c>
      <c r="EG70" s="93">
        <f t="shared" si="629"/>
        <v>12.1390983606557</v>
      </c>
      <c r="EH70" s="115">
        <f t="shared" si="630"/>
        <v>0.809273224043715</v>
      </c>
      <c r="EI70" s="115">
        <f t="shared" si="631"/>
        <v>0.485563934426229</v>
      </c>
      <c r="EJ70" s="69">
        <f t="shared" si="632"/>
        <v>214.74065</v>
      </c>
      <c r="EM70" s="92">
        <f t="shared" ref="EM70:EM84" si="668">EB70</f>
        <v>44774</v>
      </c>
      <c r="EN70" s="106">
        <f t="shared" ref="EN70:EN84" si="669">EC70</f>
        <v>7176</v>
      </c>
      <c r="EO70" s="106"/>
      <c r="EP70" s="106"/>
      <c r="EQ70" s="106"/>
      <c r="ER70" s="106"/>
      <c r="ES70" s="92">
        <v>44835</v>
      </c>
      <c r="ET70" s="149">
        <v>7840</v>
      </c>
      <c r="EU70" s="93">
        <f t="shared" si="563"/>
        <v>61</v>
      </c>
      <c r="EV70" s="63" t="s">
        <v>65</v>
      </c>
      <c r="EW70" s="106">
        <f t="shared" si="146"/>
        <v>664</v>
      </c>
      <c r="EX70" s="93">
        <f t="shared" si="633"/>
        <v>10.8852459016393</v>
      </c>
      <c r="EY70" s="115">
        <f t="shared" si="634"/>
        <v>0.72568306010929</v>
      </c>
      <c r="EZ70" s="115">
        <f t="shared" si="635"/>
        <v>0.435409836065574</v>
      </c>
      <c r="FA70" s="69">
        <f t="shared" si="636"/>
        <v>192.56</v>
      </c>
      <c r="FD70" s="92">
        <f t="shared" ref="FD70:FD84" si="670">ES70</f>
        <v>44835</v>
      </c>
      <c r="FE70" s="106">
        <f t="shared" ref="FE70:FE84" si="671">ET70</f>
        <v>7840</v>
      </c>
      <c r="FF70" s="106"/>
      <c r="FG70" s="106"/>
      <c r="FH70" s="106"/>
      <c r="FI70" s="106"/>
      <c r="FJ70" s="92">
        <v>44896</v>
      </c>
      <c r="FK70" s="149">
        <v>8535</v>
      </c>
      <c r="FL70" s="93">
        <f t="shared" si="564"/>
        <v>61</v>
      </c>
      <c r="FM70" s="63" t="s">
        <v>65</v>
      </c>
      <c r="FN70" s="106">
        <f t="shared" si="150"/>
        <v>695</v>
      </c>
      <c r="FO70" s="93">
        <f t="shared" si="637"/>
        <v>11.3934426229508</v>
      </c>
      <c r="FP70" s="115">
        <f t="shared" si="638"/>
        <v>0.759562841530055</v>
      </c>
      <c r="FQ70" s="115">
        <f t="shared" si="639"/>
        <v>0.455737704918033</v>
      </c>
      <c r="FR70" s="69">
        <f t="shared" si="640"/>
        <v>201.55</v>
      </c>
      <c r="FU70" s="92">
        <f t="shared" ref="FU70:FU84" si="672">FJ70</f>
        <v>44896</v>
      </c>
      <c r="FV70" s="106">
        <f t="shared" ref="FV70:FV84" si="673">FK70</f>
        <v>8535</v>
      </c>
      <c r="FW70" s="106"/>
      <c r="FX70" s="106"/>
      <c r="FY70" s="106"/>
      <c r="FZ70" s="106"/>
      <c r="GA70" s="92">
        <v>44958</v>
      </c>
      <c r="GB70" s="106">
        <v>8681.836</v>
      </c>
      <c r="GC70" s="93">
        <f t="shared" si="565"/>
        <v>62</v>
      </c>
      <c r="GD70" s="63" t="s">
        <v>65</v>
      </c>
      <c r="GE70" s="106">
        <f t="shared" si="195"/>
        <v>146.835999999999</v>
      </c>
      <c r="GF70" s="93">
        <f t="shared" si="641"/>
        <v>2.36832258064515</v>
      </c>
      <c r="GG70" s="115">
        <f t="shared" si="642"/>
        <v>0.15788817204301</v>
      </c>
      <c r="GH70" s="115">
        <f t="shared" si="643"/>
        <v>0.094732903225806</v>
      </c>
      <c r="GI70" s="69">
        <f t="shared" si="644"/>
        <v>42.5824399999998</v>
      </c>
      <c r="GL70" s="92">
        <f t="shared" ref="GL70:GL84" si="674">GA70</f>
        <v>44958</v>
      </c>
      <c r="GM70" s="106">
        <f t="shared" ref="GM70:GM84" si="675">GB70</f>
        <v>8681.836</v>
      </c>
      <c r="GN70" s="106"/>
      <c r="GO70" s="106"/>
      <c r="GP70" s="106"/>
      <c r="GQ70" s="106"/>
      <c r="GR70" s="92">
        <v>45017</v>
      </c>
      <c r="GS70" s="106">
        <v>8861.022</v>
      </c>
      <c r="GT70" s="93">
        <f t="shared" si="566"/>
        <v>59</v>
      </c>
      <c r="GU70" s="63" t="s">
        <v>65</v>
      </c>
      <c r="GV70" s="106">
        <f t="shared" si="263"/>
        <v>179.186000000002</v>
      </c>
      <c r="GW70" s="93">
        <f t="shared" si="645"/>
        <v>3.03705084745765</v>
      </c>
      <c r="GX70" s="115">
        <f t="shared" si="646"/>
        <v>0.202470056497177</v>
      </c>
      <c r="GY70" s="115">
        <f t="shared" si="647"/>
        <v>0.121482033898306</v>
      </c>
      <c r="GZ70" s="69">
        <f t="shared" si="648"/>
        <v>51.9639400000004</v>
      </c>
      <c r="HC70" s="92">
        <f t="shared" ref="HC70:HC84" si="676">GR70</f>
        <v>45017</v>
      </c>
      <c r="HD70" s="106">
        <f t="shared" ref="HD70:HD84" si="677">GS70</f>
        <v>8861.022</v>
      </c>
      <c r="HE70" s="92">
        <v>45078</v>
      </c>
      <c r="HF70" s="106">
        <v>11871.096</v>
      </c>
      <c r="HG70" s="93">
        <v>59</v>
      </c>
      <c r="HH70" s="63" t="s">
        <v>65</v>
      </c>
      <c r="HI70" s="106">
        <f t="shared" ref="HI70:HI84" si="678">HF70-HD70</f>
        <v>3010.074</v>
      </c>
      <c r="HJ70" s="93">
        <f t="shared" si="649"/>
        <v>51.0182033898305</v>
      </c>
      <c r="HK70" s="115">
        <f t="shared" si="650"/>
        <v>3.40121355932203</v>
      </c>
      <c r="HL70" s="115">
        <f t="shared" si="651"/>
        <v>2.04072813559322</v>
      </c>
      <c r="HM70" s="69">
        <f t="shared" si="652"/>
        <v>872.92146</v>
      </c>
      <c r="HP70" s="92">
        <f t="shared" ref="HP70:HP84" si="679">HE70</f>
        <v>45078</v>
      </c>
      <c r="HQ70" s="106">
        <f t="shared" ref="HQ70:HQ84" si="680">HF70</f>
        <v>11871.096</v>
      </c>
      <c r="HR70" s="92">
        <v>45139</v>
      </c>
      <c r="HS70" s="106">
        <v>13990.42</v>
      </c>
      <c r="HT70" s="93">
        <f t="shared" ref="HT70:HT84" si="681">HR70-HP70</f>
        <v>61</v>
      </c>
      <c r="HU70" s="63" t="s">
        <v>65</v>
      </c>
      <c r="HV70" s="106">
        <f t="shared" ref="HV70:HV84" si="682">HS70-HQ70</f>
        <v>2119.324</v>
      </c>
      <c r="HW70" s="93">
        <f t="shared" ref="HW70:HW84" si="683">HV70/HT70</f>
        <v>34.7430163934426</v>
      </c>
      <c r="HX70" s="115">
        <f t="shared" si="653"/>
        <v>2.31620109289618</v>
      </c>
      <c r="HY70" s="115">
        <f t="shared" si="654"/>
        <v>1.38972065573771</v>
      </c>
      <c r="HZ70" s="69">
        <f t="shared" si="173"/>
        <v>593.641918981818</v>
      </c>
      <c r="IC70" s="92">
        <f t="shared" ref="IC70:IC84" si="684">HR70</f>
        <v>45139</v>
      </c>
      <c r="ID70" s="106">
        <f t="shared" ref="ID70:ID84" si="685">HS70</f>
        <v>13990.42</v>
      </c>
      <c r="IE70" s="92">
        <v>45200</v>
      </c>
      <c r="IF70" s="106">
        <v>14897.305</v>
      </c>
      <c r="IG70" s="93">
        <f t="shared" ref="IG70:IG84" si="686">IE70-IC70</f>
        <v>61</v>
      </c>
      <c r="IH70" s="63" t="s">
        <v>65</v>
      </c>
      <c r="II70" s="106">
        <f t="shared" si="480"/>
        <v>906.885</v>
      </c>
      <c r="IJ70" s="93">
        <f t="shared" si="655"/>
        <v>14.8669672131148</v>
      </c>
      <c r="IK70" s="115">
        <f t="shared" si="656"/>
        <v>0.991131147540984</v>
      </c>
      <c r="IL70" s="115">
        <f t="shared" si="657"/>
        <v>0.59467868852459</v>
      </c>
      <c r="IM70" s="69">
        <f t="shared" si="175"/>
        <v>254.026732909091</v>
      </c>
      <c r="IP70" s="92">
        <f t="shared" si="176"/>
        <v>45200</v>
      </c>
      <c r="IQ70" s="164">
        <f t="shared" si="477"/>
        <v>14897.305</v>
      </c>
      <c r="IR70" s="92">
        <v>45261</v>
      </c>
      <c r="IS70" s="106">
        <v>15721.954</v>
      </c>
      <c r="IT70" s="93">
        <v>61</v>
      </c>
      <c r="IU70" s="63" t="s">
        <v>65</v>
      </c>
      <c r="IV70" s="106">
        <f t="shared" si="658"/>
        <v>824.648999999999</v>
      </c>
      <c r="IW70" s="93">
        <f t="shared" si="178"/>
        <v>13.5188360655738</v>
      </c>
      <c r="IX70" s="115">
        <f t="shared" si="179"/>
        <v>0.901255737704917</v>
      </c>
      <c r="IY70" s="115">
        <f t="shared" si="165"/>
        <v>0.54075344262295</v>
      </c>
      <c r="IZ70" s="69">
        <f t="shared" si="166"/>
        <v>230.991681709091</v>
      </c>
      <c r="JC70" s="92">
        <f t="shared" si="187"/>
        <v>45261</v>
      </c>
      <c r="JD70" s="106">
        <f t="shared" si="188"/>
        <v>15721.954</v>
      </c>
      <c r="JE70" s="92">
        <v>45323</v>
      </c>
      <c r="JF70" s="177">
        <v>17334.619</v>
      </c>
      <c r="JG70" s="93">
        <f t="shared" si="659"/>
        <v>62</v>
      </c>
      <c r="JH70" s="63" t="s">
        <v>65</v>
      </c>
      <c r="JI70" s="106">
        <f t="shared" si="180"/>
        <v>1612.665</v>
      </c>
      <c r="JJ70" s="93">
        <f t="shared" si="181"/>
        <v>26.0107258064516</v>
      </c>
      <c r="JK70" s="115">
        <f t="shared" si="182"/>
        <v>1.73404838709677</v>
      </c>
      <c r="JL70" s="115">
        <f t="shared" si="167"/>
        <v>1.04042903225806</v>
      </c>
      <c r="JM70" s="69">
        <f t="shared" si="168"/>
        <v>451.722127090909</v>
      </c>
      <c r="JP70" s="92">
        <f t="shared" si="126"/>
        <v>45323</v>
      </c>
      <c r="JQ70" s="106">
        <f t="shared" si="127"/>
        <v>17334.619</v>
      </c>
      <c r="JR70" s="92">
        <v>45383</v>
      </c>
      <c r="JS70" s="106">
        <v>18169.924</v>
      </c>
      <c r="JT70" s="93">
        <f t="shared" si="660"/>
        <v>60</v>
      </c>
      <c r="JU70" s="63" t="s">
        <v>65</v>
      </c>
      <c r="JV70" s="106">
        <f t="shared" si="661"/>
        <v>835.305</v>
      </c>
      <c r="JW70" s="93">
        <f t="shared" si="183"/>
        <v>13.92175</v>
      </c>
      <c r="JX70" s="115">
        <f t="shared" si="184"/>
        <v>0.928116666666667</v>
      </c>
      <c r="JY70" s="115">
        <f t="shared" si="169"/>
        <v>0.55687</v>
      </c>
      <c r="JZ70" s="69">
        <f t="shared" si="170"/>
        <v>233.976524181818</v>
      </c>
    </row>
    <row r="71" ht="28.8" spans="1:286">
      <c r="A71" t="str">
        <f>'SATEC Meter Schedule Template'!C71</f>
        <v>RMT-APL-01-MDB5-APR60-01-50002758-DL1</v>
      </c>
      <c r="B71" t="str">
        <f>'SATEC Meter Schedule Template'!D71</f>
        <v>MTR-APL-01-MDB5-APR60-01</v>
      </c>
      <c r="C71" t="str">
        <f>'SATEC Meter Schedule Template'!P71</f>
        <v>MDB5</v>
      </c>
      <c r="D71" t="str">
        <f>'SATEC Meter Schedule Template'!Q71</f>
        <v>APR60</v>
      </c>
      <c r="E71" t="str">
        <f>'SATEC Meter Schedule Template'!R71</f>
        <v>01</v>
      </c>
      <c r="F71">
        <f>'SATEC Meter Schedule Template'!S71</f>
        <v>50002758</v>
      </c>
      <c r="G71" t="str">
        <f>'SATEC Meter Schedule Template'!V71</f>
        <v>DL1</v>
      </c>
      <c r="H71" s="61" t="s">
        <v>256</v>
      </c>
      <c r="I71" s="63">
        <v>50002758</v>
      </c>
      <c r="J71" s="18" t="s">
        <v>257</v>
      </c>
      <c r="K71" s="92"/>
      <c r="L71" s="93"/>
      <c r="M71" s="92"/>
      <c r="N71" s="94"/>
      <c r="O71" s="95"/>
      <c r="P71" s="95"/>
      <c r="Q71" s="95"/>
      <c r="R71" s="105">
        <v>44398</v>
      </c>
      <c r="S71" s="63">
        <v>0</v>
      </c>
      <c r="T71" s="92">
        <v>44470</v>
      </c>
      <c r="U71" s="93">
        <v>1316</v>
      </c>
      <c r="V71" s="93">
        <f t="shared" si="611"/>
        <v>72</v>
      </c>
      <c r="W71" s="63" t="s">
        <v>65</v>
      </c>
      <c r="X71" s="106">
        <f t="shared" si="612"/>
        <v>1316</v>
      </c>
      <c r="Y71" s="93">
        <f t="shared" si="613"/>
        <v>18.2777777777778</v>
      </c>
      <c r="Z71" s="115">
        <f t="shared" si="431"/>
        <v>1.21851851851852</v>
      </c>
      <c r="AA71" s="115">
        <f t="shared" si="432"/>
        <v>0.731111111111111</v>
      </c>
      <c r="AB71" s="69">
        <f t="shared" si="433"/>
        <v>381.64</v>
      </c>
      <c r="AC71" s="93"/>
      <c r="AD71" s="92">
        <f t="shared" si="394"/>
        <v>44470</v>
      </c>
      <c r="AE71" s="106">
        <f t="shared" si="486"/>
        <v>1316</v>
      </c>
      <c r="AF71" s="92">
        <v>44531.0000000231</v>
      </c>
      <c r="AG71" s="93">
        <v>2176</v>
      </c>
      <c r="AH71" s="93">
        <f t="shared" si="614"/>
        <v>61.0000000231012</v>
      </c>
      <c r="AI71" s="63" t="s">
        <v>65</v>
      </c>
      <c r="AJ71" s="106">
        <f t="shared" si="615"/>
        <v>860</v>
      </c>
      <c r="AK71" s="93">
        <f t="shared" si="616"/>
        <v>14.0983606503985</v>
      </c>
      <c r="AL71" s="115">
        <f t="shared" si="434"/>
        <v>0.93989071002657</v>
      </c>
      <c r="AM71" s="115">
        <f t="shared" si="435"/>
        <v>0.563934426015942</v>
      </c>
      <c r="AN71" s="69">
        <f t="shared" si="436"/>
        <v>249.4</v>
      </c>
      <c r="AQ71" s="92"/>
      <c r="BC71" s="92">
        <f t="shared" si="478"/>
        <v>44531.0000000231</v>
      </c>
      <c r="BD71" s="106">
        <f t="shared" si="353"/>
        <v>2176</v>
      </c>
      <c r="BE71" s="92">
        <v>44593.989525463</v>
      </c>
      <c r="BF71" s="95">
        <v>2980.403</v>
      </c>
      <c r="BG71" s="93">
        <f t="shared" si="617"/>
        <v>62.9895254399016</v>
      </c>
      <c r="BH71" s="63" t="s">
        <v>121</v>
      </c>
      <c r="BI71" s="106">
        <f t="shared" si="618"/>
        <v>804.403</v>
      </c>
      <c r="BJ71" s="93">
        <f t="shared" si="619"/>
        <v>12.7704248346415</v>
      </c>
      <c r="BK71" s="115">
        <f t="shared" si="437"/>
        <v>0.851361655642764</v>
      </c>
      <c r="BL71" s="115">
        <f t="shared" si="438"/>
        <v>0.510816993385658</v>
      </c>
      <c r="BM71" s="69">
        <f t="shared" si="439"/>
        <v>233.27687</v>
      </c>
      <c r="BS71">
        <v>3</v>
      </c>
      <c r="BT71" s="138">
        <v>44631</v>
      </c>
      <c r="BU71" s="142">
        <v>0.401388888888889</v>
      </c>
      <c r="BV71" s="49">
        <v>0.26</v>
      </c>
      <c r="BW71" s="49">
        <v>1.6</v>
      </c>
      <c r="BX71" s="139">
        <f t="shared" si="620"/>
        <v>6.15384615384615</v>
      </c>
      <c r="BY71" t="s">
        <v>66</v>
      </c>
      <c r="BZ71" s="144" t="s">
        <v>258</v>
      </c>
      <c r="CA71" t="s">
        <v>124</v>
      </c>
      <c r="CB71" s="142">
        <v>0.446527777777778</v>
      </c>
      <c r="CC71">
        <v>0.16</v>
      </c>
      <c r="CD71">
        <v>0.17</v>
      </c>
      <c r="CE71" s="115">
        <f t="shared" si="488"/>
        <v>1.0625</v>
      </c>
      <c r="CF71" t="s">
        <v>66</v>
      </c>
      <c r="CG71" s="145" t="s">
        <v>83</v>
      </c>
      <c r="CJ71" s="92">
        <f t="shared" si="662"/>
        <v>44593.989525463</v>
      </c>
      <c r="CK71" s="106">
        <f t="shared" si="663"/>
        <v>2980.403</v>
      </c>
      <c r="CL71" s="146">
        <v>44631.4131944444</v>
      </c>
      <c r="CM71" s="63">
        <v>3432.02</v>
      </c>
      <c r="CN71" s="106">
        <f t="shared" ref="CN71:CN72" si="687">CM71-CK71</f>
        <v>451.617</v>
      </c>
      <c r="CO71" s="63">
        <v>4881.428</v>
      </c>
      <c r="CP71" s="106"/>
      <c r="CQ71" s="106"/>
      <c r="CR71" s="106"/>
      <c r="CS71" s="106"/>
      <c r="CT71" s="92">
        <v>44652</v>
      </c>
      <c r="CU71" s="149">
        <v>5076</v>
      </c>
      <c r="CV71" s="93">
        <f t="shared" si="604"/>
        <v>58.0104745369972</v>
      </c>
      <c r="CW71" s="63" t="s">
        <v>121</v>
      </c>
      <c r="CX71" s="106">
        <f>(CU71-CO71)+CN71</f>
        <v>646.189</v>
      </c>
      <c r="CY71" s="93">
        <f t="shared" si="621"/>
        <v>11.139177970142</v>
      </c>
      <c r="CZ71" s="115">
        <f t="shared" si="622"/>
        <v>0.74261186467613</v>
      </c>
      <c r="DA71" s="115">
        <f t="shared" si="623"/>
        <v>0.445567118805678</v>
      </c>
      <c r="DB71" s="69">
        <f t="shared" si="624"/>
        <v>187.39481</v>
      </c>
      <c r="DE71" s="92">
        <f t="shared" si="664"/>
        <v>44652</v>
      </c>
      <c r="DF71" s="106">
        <f t="shared" si="665"/>
        <v>5076</v>
      </c>
      <c r="DG71" s="106"/>
      <c r="DH71" s="106"/>
      <c r="DI71" s="106"/>
      <c r="DJ71" s="106"/>
      <c r="DK71" s="92">
        <v>44713</v>
      </c>
      <c r="DL71" s="149">
        <v>5689.631</v>
      </c>
      <c r="DM71" s="93">
        <f t="shared" si="606"/>
        <v>61</v>
      </c>
      <c r="DN71" s="63" t="s">
        <v>65</v>
      </c>
      <c r="DO71" s="106">
        <f t="shared" si="607"/>
        <v>613.631</v>
      </c>
      <c r="DP71" s="93">
        <f t="shared" si="625"/>
        <v>10.0595245901639</v>
      </c>
      <c r="DQ71" s="115">
        <f t="shared" si="626"/>
        <v>0.670634972677596</v>
      </c>
      <c r="DR71" s="115">
        <f t="shared" si="627"/>
        <v>0.402380983606558</v>
      </c>
      <c r="DS71" s="69">
        <f t="shared" si="628"/>
        <v>177.95299</v>
      </c>
      <c r="DV71" s="92">
        <f t="shared" si="666"/>
        <v>44713</v>
      </c>
      <c r="DW71" s="106">
        <f t="shared" si="667"/>
        <v>5689.631</v>
      </c>
      <c r="DX71" s="106"/>
      <c r="DY71" s="106"/>
      <c r="DZ71" s="106"/>
      <c r="EA71" s="106"/>
      <c r="EB71" s="92">
        <v>44774</v>
      </c>
      <c r="EC71" s="149">
        <v>6730</v>
      </c>
      <c r="ED71" s="93">
        <f t="shared" si="608"/>
        <v>61</v>
      </c>
      <c r="EE71" s="63" t="s">
        <v>65</v>
      </c>
      <c r="EF71" s="106">
        <f t="shared" si="609"/>
        <v>1040.369</v>
      </c>
      <c r="EG71" s="93">
        <f t="shared" si="629"/>
        <v>17.0552295081967</v>
      </c>
      <c r="EH71" s="115">
        <f t="shared" si="630"/>
        <v>1.13701530054645</v>
      </c>
      <c r="EI71" s="115">
        <f t="shared" si="631"/>
        <v>0.682209180327869</v>
      </c>
      <c r="EJ71" s="69">
        <f t="shared" si="632"/>
        <v>301.70701</v>
      </c>
      <c r="EM71" s="92">
        <f t="shared" si="668"/>
        <v>44774</v>
      </c>
      <c r="EN71" s="106">
        <f t="shared" si="669"/>
        <v>6730</v>
      </c>
      <c r="EO71" s="106"/>
      <c r="EP71" s="106"/>
      <c r="EQ71" s="106"/>
      <c r="ER71" s="106"/>
      <c r="ES71" s="92">
        <v>44835</v>
      </c>
      <c r="ET71" s="149">
        <v>7823</v>
      </c>
      <c r="EU71" s="93">
        <f t="shared" si="563"/>
        <v>61</v>
      </c>
      <c r="EV71" s="63" t="s">
        <v>65</v>
      </c>
      <c r="EW71" s="106">
        <f t="shared" si="146"/>
        <v>1093</v>
      </c>
      <c r="EX71" s="93">
        <f t="shared" si="633"/>
        <v>17.9180327868852</v>
      </c>
      <c r="EY71" s="115">
        <f t="shared" si="634"/>
        <v>1.19453551912568</v>
      </c>
      <c r="EZ71" s="115">
        <f t="shared" si="635"/>
        <v>0.71672131147541</v>
      </c>
      <c r="FA71" s="69">
        <f t="shared" si="636"/>
        <v>316.97</v>
      </c>
      <c r="FD71" s="92">
        <f t="shared" si="670"/>
        <v>44835</v>
      </c>
      <c r="FE71" s="106">
        <f t="shared" si="671"/>
        <v>7823</v>
      </c>
      <c r="FF71" s="106"/>
      <c r="FG71" s="106"/>
      <c r="FH71" s="106"/>
      <c r="FI71" s="106"/>
      <c r="FJ71" s="92">
        <v>44896</v>
      </c>
      <c r="FK71" s="149">
        <v>8702</v>
      </c>
      <c r="FL71" s="93">
        <f t="shared" si="564"/>
        <v>61</v>
      </c>
      <c r="FM71" s="63" t="s">
        <v>65</v>
      </c>
      <c r="FN71" s="106">
        <f t="shared" si="150"/>
        <v>879</v>
      </c>
      <c r="FO71" s="93">
        <f t="shared" si="637"/>
        <v>14.4098360655738</v>
      </c>
      <c r="FP71" s="115">
        <f t="shared" si="638"/>
        <v>0.960655737704918</v>
      </c>
      <c r="FQ71" s="115">
        <f t="shared" si="639"/>
        <v>0.576393442622951</v>
      </c>
      <c r="FR71" s="69">
        <f t="shared" si="640"/>
        <v>254.91</v>
      </c>
      <c r="FU71" s="92">
        <f t="shared" si="672"/>
        <v>44896</v>
      </c>
      <c r="FV71" s="106">
        <f t="shared" si="673"/>
        <v>8702</v>
      </c>
      <c r="FW71" s="106"/>
      <c r="FX71" s="106"/>
      <c r="FY71" s="106"/>
      <c r="FZ71" s="106"/>
      <c r="GA71" s="92">
        <v>44958</v>
      </c>
      <c r="GB71" s="106">
        <v>9150.048</v>
      </c>
      <c r="GC71" s="93">
        <f t="shared" si="565"/>
        <v>62</v>
      </c>
      <c r="GD71" s="63" t="s">
        <v>65</v>
      </c>
      <c r="GE71" s="106">
        <f t="shared" si="195"/>
        <v>448.048000000001</v>
      </c>
      <c r="GF71" s="93">
        <f t="shared" si="641"/>
        <v>7.2265806451613</v>
      </c>
      <c r="GG71" s="115">
        <f t="shared" si="642"/>
        <v>0.481772043010753</v>
      </c>
      <c r="GH71" s="115">
        <f t="shared" si="643"/>
        <v>0.289063225806452</v>
      </c>
      <c r="GI71" s="69">
        <f t="shared" si="644"/>
        <v>129.93392</v>
      </c>
      <c r="GL71" s="92">
        <f t="shared" si="674"/>
        <v>44958</v>
      </c>
      <c r="GM71" s="106">
        <f t="shared" si="675"/>
        <v>9150.048</v>
      </c>
      <c r="GN71" s="106"/>
      <c r="GO71" s="106"/>
      <c r="GP71" s="106"/>
      <c r="GQ71" s="106"/>
      <c r="GR71" s="92">
        <v>45017</v>
      </c>
      <c r="GS71" s="106">
        <v>9478.624</v>
      </c>
      <c r="GT71" s="93">
        <f t="shared" si="566"/>
        <v>59</v>
      </c>
      <c r="GU71" s="63" t="s">
        <v>65</v>
      </c>
      <c r="GV71" s="106">
        <f t="shared" si="263"/>
        <v>328.575999999999</v>
      </c>
      <c r="GW71" s="93">
        <f t="shared" si="645"/>
        <v>5.5690847457627</v>
      </c>
      <c r="GX71" s="115">
        <f t="shared" si="646"/>
        <v>0.37127231638418</v>
      </c>
      <c r="GY71" s="115">
        <f t="shared" si="647"/>
        <v>0.222763389830508</v>
      </c>
      <c r="GZ71" s="69">
        <f t="shared" si="648"/>
        <v>95.2870399999997</v>
      </c>
      <c r="HC71" s="92">
        <f t="shared" si="676"/>
        <v>45017</v>
      </c>
      <c r="HD71" s="106">
        <f t="shared" si="677"/>
        <v>9478.624</v>
      </c>
      <c r="HE71" s="92">
        <v>45078</v>
      </c>
      <c r="HF71" s="106">
        <v>9776.803</v>
      </c>
      <c r="HG71" s="93">
        <v>59</v>
      </c>
      <c r="HH71" s="63" t="s">
        <v>65</v>
      </c>
      <c r="HI71" s="106">
        <f t="shared" si="678"/>
        <v>298.179</v>
      </c>
      <c r="HJ71" s="93">
        <f t="shared" si="649"/>
        <v>5.05388135593221</v>
      </c>
      <c r="HK71" s="115">
        <f t="shared" si="650"/>
        <v>0.336925423728814</v>
      </c>
      <c r="HL71" s="115">
        <f t="shared" si="651"/>
        <v>0.202155254237288</v>
      </c>
      <c r="HM71" s="69">
        <f t="shared" si="652"/>
        <v>86.47191</v>
      </c>
      <c r="HP71" s="92">
        <f t="shared" si="679"/>
        <v>45078</v>
      </c>
      <c r="HQ71" s="106">
        <f t="shared" si="680"/>
        <v>9776.803</v>
      </c>
      <c r="HR71" s="92">
        <v>45139</v>
      </c>
      <c r="HS71" s="106">
        <v>10949.95</v>
      </c>
      <c r="HT71" s="93">
        <f t="shared" si="681"/>
        <v>61</v>
      </c>
      <c r="HU71" s="63" t="s">
        <v>65</v>
      </c>
      <c r="HV71" s="106">
        <f t="shared" si="682"/>
        <v>1173.147</v>
      </c>
      <c r="HW71" s="93">
        <f t="shared" si="683"/>
        <v>19.2319180327869</v>
      </c>
      <c r="HX71" s="115">
        <f t="shared" si="653"/>
        <v>1.28212786885246</v>
      </c>
      <c r="HY71" s="115">
        <f t="shared" si="654"/>
        <v>0.769276721311476</v>
      </c>
      <c r="HZ71" s="69">
        <f t="shared" si="173"/>
        <v>328.609139672728</v>
      </c>
      <c r="IC71" s="92">
        <f t="shared" si="684"/>
        <v>45139</v>
      </c>
      <c r="ID71" s="106">
        <f t="shared" si="685"/>
        <v>10949.95</v>
      </c>
      <c r="IE71" s="92">
        <v>45200</v>
      </c>
      <c r="IF71" s="106">
        <v>11491.508</v>
      </c>
      <c r="IG71" s="93">
        <f t="shared" si="686"/>
        <v>61</v>
      </c>
      <c r="IH71" s="63" t="s">
        <v>65</v>
      </c>
      <c r="II71" s="106">
        <f t="shared" si="480"/>
        <v>541.557999999999</v>
      </c>
      <c r="IJ71" s="93">
        <f t="shared" si="655"/>
        <v>8.87799999999998</v>
      </c>
      <c r="IK71" s="115">
        <f t="shared" si="656"/>
        <v>0.591866666666666</v>
      </c>
      <c r="IL71" s="115">
        <f t="shared" si="657"/>
        <v>0.355119999999999</v>
      </c>
      <c r="IM71" s="69">
        <f t="shared" si="175"/>
        <v>151.695319054545</v>
      </c>
      <c r="IP71" s="92">
        <f t="shared" si="176"/>
        <v>45200</v>
      </c>
      <c r="IQ71" s="164">
        <f t="shared" si="477"/>
        <v>11491.508</v>
      </c>
      <c r="IR71" s="92">
        <v>45261</v>
      </c>
      <c r="IS71" s="106">
        <v>11955.735</v>
      </c>
      <c r="IT71" s="93">
        <v>61</v>
      </c>
      <c r="IU71" s="63" t="s">
        <v>65</v>
      </c>
      <c r="IV71" s="106">
        <f t="shared" si="658"/>
        <v>464.227000000001</v>
      </c>
      <c r="IW71" s="93">
        <f t="shared" si="178"/>
        <v>7.6102786885246</v>
      </c>
      <c r="IX71" s="115">
        <f t="shared" si="179"/>
        <v>0.507351912568307</v>
      </c>
      <c r="IY71" s="115">
        <f t="shared" si="165"/>
        <v>0.304411147540984</v>
      </c>
      <c r="IZ71" s="69">
        <f t="shared" si="166"/>
        <v>130.034202945455</v>
      </c>
      <c r="JC71" s="92">
        <f t="shared" si="187"/>
        <v>45261</v>
      </c>
      <c r="JD71" s="106">
        <f t="shared" si="188"/>
        <v>11955.735</v>
      </c>
      <c r="JE71" s="92">
        <v>45323</v>
      </c>
      <c r="JF71" s="177">
        <v>12501.368</v>
      </c>
      <c r="JG71" s="93">
        <f t="shared" si="659"/>
        <v>62</v>
      </c>
      <c r="JH71" s="63" t="s">
        <v>65</v>
      </c>
      <c r="JI71" s="106">
        <f t="shared" si="180"/>
        <v>545.633</v>
      </c>
      <c r="JJ71" s="93">
        <f t="shared" si="181"/>
        <v>8.80053225806451</v>
      </c>
      <c r="JK71" s="115">
        <f t="shared" si="182"/>
        <v>0.586702150537634</v>
      </c>
      <c r="JL71" s="115">
        <f t="shared" si="167"/>
        <v>0.352021290322581</v>
      </c>
      <c r="JM71" s="69">
        <f t="shared" si="168"/>
        <v>152.8367636</v>
      </c>
      <c r="JP71" s="92">
        <f t="shared" si="126"/>
        <v>45323</v>
      </c>
      <c r="JQ71" s="106">
        <f t="shared" si="127"/>
        <v>12501.368</v>
      </c>
      <c r="JR71" s="92">
        <v>45383</v>
      </c>
      <c r="JS71" s="106">
        <v>13033.447</v>
      </c>
      <c r="JT71" s="93">
        <f t="shared" si="660"/>
        <v>60</v>
      </c>
      <c r="JU71" s="63" t="s">
        <v>65</v>
      </c>
      <c r="JV71" s="106">
        <f t="shared" si="661"/>
        <v>532.079</v>
      </c>
      <c r="JW71" s="93">
        <f t="shared" si="183"/>
        <v>8.86798333333333</v>
      </c>
      <c r="JX71" s="115">
        <f t="shared" si="184"/>
        <v>0.591198888888889</v>
      </c>
      <c r="JY71" s="115">
        <f t="shared" si="169"/>
        <v>0.354719333333333</v>
      </c>
      <c r="JZ71" s="69">
        <f t="shared" si="170"/>
        <v>149.040164981818</v>
      </c>
    </row>
    <row r="72" ht="28.8" spans="1:286">
      <c r="A72" t="str">
        <f>'SATEC Meter Schedule Template'!C72</f>
        <v>RMT-APL-01-MDB5-APR61-01-50002758-DL2</v>
      </c>
      <c r="B72" t="str">
        <f>'SATEC Meter Schedule Template'!D72</f>
        <v>MTR-APL-01-MDB5-APR61-01</v>
      </c>
      <c r="C72" t="str">
        <f>'SATEC Meter Schedule Template'!P72</f>
        <v>MDB5</v>
      </c>
      <c r="D72" t="str">
        <f>'SATEC Meter Schedule Template'!Q72</f>
        <v>APR61</v>
      </c>
      <c r="E72" t="str">
        <f>'SATEC Meter Schedule Template'!R72</f>
        <v>01</v>
      </c>
      <c r="F72">
        <f>'SATEC Meter Schedule Template'!S72</f>
        <v>50002758</v>
      </c>
      <c r="G72" t="str">
        <f>'SATEC Meter Schedule Template'!V72</f>
        <v>DL2</v>
      </c>
      <c r="H72" s="61" t="s">
        <v>259</v>
      </c>
      <c r="I72" s="63">
        <v>50002758</v>
      </c>
      <c r="J72" s="18" t="s">
        <v>260</v>
      </c>
      <c r="K72" s="92"/>
      <c r="L72" s="93"/>
      <c r="M72" s="92"/>
      <c r="N72" s="94"/>
      <c r="O72" s="95"/>
      <c r="P72" s="95"/>
      <c r="Q72" s="95"/>
      <c r="R72" s="105">
        <v>44398</v>
      </c>
      <c r="S72" s="63">
        <v>0</v>
      </c>
      <c r="T72" s="92">
        <v>44470</v>
      </c>
      <c r="U72" s="93">
        <v>1593</v>
      </c>
      <c r="V72" s="93">
        <f t="shared" si="611"/>
        <v>72</v>
      </c>
      <c r="W72" s="63" t="s">
        <v>65</v>
      </c>
      <c r="X72" s="106">
        <f t="shared" si="612"/>
        <v>1593</v>
      </c>
      <c r="Y72" s="93">
        <f t="shared" si="613"/>
        <v>22.125</v>
      </c>
      <c r="Z72" s="115">
        <f t="shared" si="431"/>
        <v>1.475</v>
      </c>
      <c r="AA72" s="115">
        <f t="shared" si="432"/>
        <v>0.885</v>
      </c>
      <c r="AB72" s="69">
        <f t="shared" si="433"/>
        <v>461.97</v>
      </c>
      <c r="AC72" s="93"/>
      <c r="AD72" s="92">
        <f t="shared" si="394"/>
        <v>44470</v>
      </c>
      <c r="AE72" s="106">
        <f t="shared" si="486"/>
        <v>1593</v>
      </c>
      <c r="AF72" s="92">
        <v>44531.0000000231</v>
      </c>
      <c r="AG72" s="93">
        <v>3051</v>
      </c>
      <c r="AH72" s="93">
        <f t="shared" si="614"/>
        <v>61.0000000231012</v>
      </c>
      <c r="AI72" s="63" t="s">
        <v>65</v>
      </c>
      <c r="AJ72" s="106">
        <f t="shared" si="615"/>
        <v>1458</v>
      </c>
      <c r="AK72" s="93">
        <f t="shared" si="616"/>
        <v>23.9016393352106</v>
      </c>
      <c r="AL72" s="115">
        <f t="shared" si="434"/>
        <v>1.59344262234737</v>
      </c>
      <c r="AM72" s="115">
        <f t="shared" si="435"/>
        <v>0.956065573408422</v>
      </c>
      <c r="AN72" s="69">
        <f t="shared" si="436"/>
        <v>422.82</v>
      </c>
      <c r="AQ72" s="92"/>
      <c r="BC72" s="92">
        <f t="shared" si="478"/>
        <v>44531.0000000231</v>
      </c>
      <c r="BD72" s="106">
        <f t="shared" si="353"/>
        <v>3051</v>
      </c>
      <c r="BE72" s="92">
        <v>44593.989525463</v>
      </c>
      <c r="BF72" s="95">
        <v>4645.667</v>
      </c>
      <c r="BG72" s="93">
        <f t="shared" si="617"/>
        <v>62.9895254399016</v>
      </c>
      <c r="BH72" s="63" t="s">
        <v>121</v>
      </c>
      <c r="BI72" s="106">
        <f t="shared" si="618"/>
        <v>1594.667</v>
      </c>
      <c r="BJ72" s="93">
        <f t="shared" si="619"/>
        <v>25.3163837775135</v>
      </c>
      <c r="BK72" s="115">
        <f t="shared" si="437"/>
        <v>1.6877589185009</v>
      </c>
      <c r="BL72" s="115">
        <f t="shared" si="438"/>
        <v>1.01265535110054</v>
      </c>
      <c r="BM72" s="69">
        <f t="shared" si="439"/>
        <v>462.45343</v>
      </c>
      <c r="BS72">
        <v>3</v>
      </c>
      <c r="BT72" s="138">
        <v>44631</v>
      </c>
      <c r="BU72" s="142">
        <v>0.401388888888889</v>
      </c>
      <c r="BV72" s="49">
        <v>1.59</v>
      </c>
      <c r="BW72" s="49">
        <v>0.17</v>
      </c>
      <c r="BX72" s="139">
        <f t="shared" si="620"/>
        <v>0.106918238993711</v>
      </c>
      <c r="BY72" t="s">
        <v>66</v>
      </c>
      <c r="BZ72" s="144" t="s">
        <v>261</v>
      </c>
      <c r="CA72" t="s">
        <v>124</v>
      </c>
      <c r="CB72" s="142">
        <v>0.446527777777778</v>
      </c>
      <c r="CC72">
        <v>1.26</v>
      </c>
      <c r="CD72">
        <v>1.25</v>
      </c>
      <c r="CE72" s="115">
        <f t="shared" si="488"/>
        <v>0.992063492063492</v>
      </c>
      <c r="CF72" t="s">
        <v>66</v>
      </c>
      <c r="CG72" s="145" t="s">
        <v>83</v>
      </c>
      <c r="CJ72" s="92">
        <f t="shared" si="662"/>
        <v>44593.989525463</v>
      </c>
      <c r="CK72" s="106">
        <f t="shared" si="663"/>
        <v>4645.667</v>
      </c>
      <c r="CL72" s="146">
        <v>44631.4131944444</v>
      </c>
      <c r="CM72" s="63">
        <v>4881.428</v>
      </c>
      <c r="CN72" s="106">
        <f t="shared" si="687"/>
        <v>235.761</v>
      </c>
      <c r="CO72" s="63">
        <v>3432.02</v>
      </c>
      <c r="CP72" s="106"/>
      <c r="CQ72" s="106"/>
      <c r="CR72" s="106"/>
      <c r="CS72" s="106"/>
      <c r="CT72" s="92">
        <v>44652</v>
      </c>
      <c r="CU72" s="85">
        <v>3483</v>
      </c>
      <c r="CV72" s="93">
        <f t="shared" si="604"/>
        <v>58.0104745369972</v>
      </c>
      <c r="CW72" s="63" t="s">
        <v>121</v>
      </c>
      <c r="CX72" s="106">
        <f>(CU72-CO72)+CN72</f>
        <v>286.741</v>
      </c>
      <c r="CY72" s="93">
        <f t="shared" ref="CY72:CY74" si="688">CX72/CV72</f>
        <v>4.94291767630905</v>
      </c>
      <c r="CZ72" s="115">
        <f t="shared" ref="CZ72:CZ74" si="689">CY72/15</f>
        <v>0.32952784508727</v>
      </c>
      <c r="DA72" s="115">
        <f t="shared" ref="DA72:DA74" si="690">CY72/25</f>
        <v>0.197716707052362</v>
      </c>
      <c r="DB72" s="69">
        <f t="shared" ref="DB72:DB74" si="691">CX72*0.29</f>
        <v>83.1548899999999</v>
      </c>
      <c r="DE72" s="92">
        <f t="shared" si="664"/>
        <v>44652</v>
      </c>
      <c r="DF72" s="106">
        <f t="shared" si="665"/>
        <v>3483</v>
      </c>
      <c r="DG72" s="106"/>
      <c r="DH72" s="106"/>
      <c r="DI72" s="106"/>
      <c r="DJ72" s="106"/>
      <c r="DK72" s="92">
        <v>44713</v>
      </c>
      <c r="DL72" s="149">
        <v>3750.023</v>
      </c>
      <c r="DM72" s="93">
        <f t="shared" si="606"/>
        <v>61</v>
      </c>
      <c r="DN72" s="63" t="s">
        <v>65</v>
      </c>
      <c r="DO72" s="106">
        <f t="shared" si="607"/>
        <v>267.023</v>
      </c>
      <c r="DP72" s="93">
        <f t="shared" ref="DP72:DP74" si="692">DO72/DM72</f>
        <v>4.3774262295082</v>
      </c>
      <c r="DQ72" s="115">
        <f t="shared" ref="DQ72:DQ74" si="693">DP72/15</f>
        <v>0.291828415300547</v>
      </c>
      <c r="DR72" s="115">
        <f t="shared" ref="DR72:DR74" si="694">DP72/25</f>
        <v>0.175097049180328</v>
      </c>
      <c r="DS72" s="69">
        <f t="shared" ref="DS72:DS74" si="695">DO72*0.29</f>
        <v>77.43667</v>
      </c>
      <c r="DV72" s="92">
        <f t="shared" si="666"/>
        <v>44713</v>
      </c>
      <c r="DW72" s="106">
        <f t="shared" si="667"/>
        <v>3750.023</v>
      </c>
      <c r="DX72" s="106"/>
      <c r="DY72" s="106"/>
      <c r="DZ72" s="106"/>
      <c r="EA72" s="106"/>
      <c r="EB72" s="92">
        <v>44774</v>
      </c>
      <c r="EC72" s="149">
        <v>4193</v>
      </c>
      <c r="ED72" s="93">
        <f t="shared" si="608"/>
        <v>61</v>
      </c>
      <c r="EE72" s="63" t="s">
        <v>65</v>
      </c>
      <c r="EF72" s="106">
        <f t="shared" si="609"/>
        <v>442.977</v>
      </c>
      <c r="EG72" s="93">
        <f t="shared" ref="EG72:EG74" si="696">EF72/ED72</f>
        <v>7.26191803278688</v>
      </c>
      <c r="EH72" s="115">
        <f t="shared" ref="EH72:EH74" si="697">EG72/15</f>
        <v>0.484127868852459</v>
      </c>
      <c r="EI72" s="115">
        <f t="shared" ref="EI72:EI74" si="698">EG72/25</f>
        <v>0.290476721311475</v>
      </c>
      <c r="EJ72" s="69">
        <f t="shared" ref="EJ72:EJ74" si="699">EF72*0.29</f>
        <v>128.46333</v>
      </c>
      <c r="EM72" s="92">
        <f t="shared" si="668"/>
        <v>44774</v>
      </c>
      <c r="EN72" s="106">
        <f t="shared" si="669"/>
        <v>4193</v>
      </c>
      <c r="EO72" s="106"/>
      <c r="EP72" s="106"/>
      <c r="EQ72" s="106"/>
      <c r="ER72" s="106"/>
      <c r="ES72" s="92">
        <v>44835</v>
      </c>
      <c r="ET72" s="149">
        <v>5856</v>
      </c>
      <c r="EU72" s="93">
        <f t="shared" si="563"/>
        <v>61</v>
      </c>
      <c r="EV72" s="63" t="s">
        <v>65</v>
      </c>
      <c r="EW72" s="106">
        <f t="shared" ref="EW72:EW84" si="700">ET72-EN72</f>
        <v>1663</v>
      </c>
      <c r="EX72" s="93">
        <f t="shared" ref="EX72:EX74" si="701">EW72/EU72</f>
        <v>27.2622950819672</v>
      </c>
      <c r="EY72" s="115">
        <f t="shared" ref="EY72:EY74" si="702">EX72/15</f>
        <v>1.81748633879781</v>
      </c>
      <c r="EZ72" s="115">
        <f t="shared" ref="EZ72:EZ74" si="703">EX72/25</f>
        <v>1.09049180327869</v>
      </c>
      <c r="FA72" s="69">
        <f t="shared" ref="FA72:FA74" si="704">EW72*0.29</f>
        <v>482.27</v>
      </c>
      <c r="FD72" s="92">
        <f t="shared" si="670"/>
        <v>44835</v>
      </c>
      <c r="FE72" s="106">
        <f t="shared" si="671"/>
        <v>5856</v>
      </c>
      <c r="FF72" s="106"/>
      <c r="FG72" s="106"/>
      <c r="FH72" s="106"/>
      <c r="FI72" s="106"/>
      <c r="FJ72" s="92">
        <v>44896</v>
      </c>
      <c r="FK72" s="149">
        <v>6439</v>
      </c>
      <c r="FL72" s="93">
        <f t="shared" si="564"/>
        <v>61</v>
      </c>
      <c r="FM72" s="63" t="s">
        <v>65</v>
      </c>
      <c r="FN72" s="106">
        <f t="shared" si="150"/>
        <v>583</v>
      </c>
      <c r="FO72" s="93">
        <f t="shared" ref="FO72:FO74" si="705">FN72/FL72</f>
        <v>9.55737704918033</v>
      </c>
      <c r="FP72" s="115">
        <f t="shared" ref="FP72:FP74" si="706">FO72/15</f>
        <v>0.637158469945355</v>
      </c>
      <c r="FQ72" s="115">
        <f t="shared" ref="FQ72:FQ74" si="707">FO72/25</f>
        <v>0.382295081967213</v>
      </c>
      <c r="FR72" s="69">
        <f t="shared" ref="FR72:FR74" si="708">FN72*0.29</f>
        <v>169.07</v>
      </c>
      <c r="FU72" s="92">
        <f t="shared" si="672"/>
        <v>44896</v>
      </c>
      <c r="FV72" s="106">
        <f t="shared" si="673"/>
        <v>6439</v>
      </c>
      <c r="FW72" s="106"/>
      <c r="FX72" s="106"/>
      <c r="FY72" s="106"/>
      <c r="FZ72" s="106"/>
      <c r="GA72" s="92">
        <v>44958</v>
      </c>
      <c r="GB72" s="106">
        <v>8291.121</v>
      </c>
      <c r="GC72" s="93">
        <f t="shared" si="565"/>
        <v>62</v>
      </c>
      <c r="GD72" s="63" t="s">
        <v>65</v>
      </c>
      <c r="GE72" s="106">
        <f t="shared" si="195"/>
        <v>1852.121</v>
      </c>
      <c r="GF72" s="93">
        <f t="shared" ref="GF72:GF74" si="709">GE72/GC72</f>
        <v>29.8729193548387</v>
      </c>
      <c r="GG72" s="115">
        <f t="shared" ref="GG72:GG74" si="710">GF72/15</f>
        <v>1.99152795698925</v>
      </c>
      <c r="GH72" s="115">
        <f t="shared" ref="GH72:GH74" si="711">GF72/25</f>
        <v>1.19491677419355</v>
      </c>
      <c r="GI72" s="69">
        <f t="shared" ref="GI72:GI74" si="712">GE72*0.29</f>
        <v>537.11509</v>
      </c>
      <c r="GL72" s="92">
        <f t="shared" si="674"/>
        <v>44958</v>
      </c>
      <c r="GM72" s="106">
        <f t="shared" si="675"/>
        <v>8291.121</v>
      </c>
      <c r="GN72" s="106"/>
      <c r="GO72" s="106"/>
      <c r="GP72" s="106"/>
      <c r="GQ72" s="106"/>
      <c r="GR72" s="92">
        <v>45017</v>
      </c>
      <c r="GS72" s="106">
        <v>9095.886</v>
      </c>
      <c r="GT72" s="93">
        <f t="shared" si="566"/>
        <v>59</v>
      </c>
      <c r="GU72" s="63" t="s">
        <v>65</v>
      </c>
      <c r="GV72" s="106">
        <f t="shared" si="263"/>
        <v>804.765000000001</v>
      </c>
      <c r="GW72" s="93">
        <f t="shared" ref="GW72:GW74" si="713">GV72/GT72</f>
        <v>13.6400847457627</v>
      </c>
      <c r="GX72" s="115">
        <f t="shared" ref="GX72:GX74" si="714">GW72/15</f>
        <v>0.909338983050849</v>
      </c>
      <c r="GY72" s="115">
        <f t="shared" ref="GY72:GY74" si="715">GW72/25</f>
        <v>0.545603389830509</v>
      </c>
      <c r="GZ72" s="69">
        <f t="shared" ref="GZ72:GZ74" si="716">GV72*0.29</f>
        <v>233.38185</v>
      </c>
      <c r="HC72" s="92">
        <f t="shared" si="676"/>
        <v>45017</v>
      </c>
      <c r="HD72" s="106">
        <f t="shared" si="677"/>
        <v>9095.886</v>
      </c>
      <c r="HE72" s="92">
        <v>45078</v>
      </c>
      <c r="HF72" s="106">
        <v>9808.993</v>
      </c>
      <c r="HG72" s="93">
        <v>59</v>
      </c>
      <c r="HH72" s="63" t="s">
        <v>65</v>
      </c>
      <c r="HI72" s="106">
        <f t="shared" si="678"/>
        <v>713.107</v>
      </c>
      <c r="HJ72" s="93">
        <f t="shared" ref="HJ72:HJ74" si="717">HI72/HG72</f>
        <v>12.0865593220339</v>
      </c>
      <c r="HK72" s="115">
        <f t="shared" ref="HK72:HK74" si="718">HJ72/15</f>
        <v>0.805770621468927</v>
      </c>
      <c r="HL72" s="115">
        <f t="shared" ref="HL72:HL74" si="719">HJ72/25</f>
        <v>0.483462372881356</v>
      </c>
      <c r="HM72" s="69">
        <f t="shared" ref="HM72:HM74" si="720">HI72*0.29</f>
        <v>206.80103</v>
      </c>
      <c r="HP72" s="92">
        <f t="shared" si="679"/>
        <v>45078</v>
      </c>
      <c r="HQ72" s="106">
        <f t="shared" si="680"/>
        <v>9808.993</v>
      </c>
      <c r="HR72" s="92">
        <v>45139</v>
      </c>
      <c r="HS72" s="106">
        <v>11045.309</v>
      </c>
      <c r="HT72" s="93">
        <f t="shared" si="681"/>
        <v>61</v>
      </c>
      <c r="HU72" s="63" t="s">
        <v>65</v>
      </c>
      <c r="HV72" s="106">
        <f t="shared" si="682"/>
        <v>1236.316</v>
      </c>
      <c r="HW72" s="93">
        <f t="shared" si="683"/>
        <v>20.267475409836</v>
      </c>
      <c r="HX72" s="115">
        <f t="shared" ref="HX72:HX74" si="721">HW72/15</f>
        <v>1.3511650273224</v>
      </c>
      <c r="HY72" s="115">
        <f t="shared" ref="HY72:HY74" si="722">HW72/25</f>
        <v>0.810699016393442</v>
      </c>
      <c r="HZ72" s="69">
        <f t="shared" si="173"/>
        <v>346.303350836363</v>
      </c>
      <c r="IC72" s="92">
        <f t="shared" si="684"/>
        <v>45139</v>
      </c>
      <c r="ID72" s="106">
        <f t="shared" si="685"/>
        <v>11045.309</v>
      </c>
      <c r="IE72" s="92">
        <v>45200</v>
      </c>
      <c r="IF72" s="106">
        <v>12893.392</v>
      </c>
      <c r="IG72" s="93">
        <f t="shared" si="686"/>
        <v>61</v>
      </c>
      <c r="IH72" s="63" t="s">
        <v>65</v>
      </c>
      <c r="II72" s="106">
        <f t="shared" si="480"/>
        <v>1848.083</v>
      </c>
      <c r="IJ72" s="93">
        <f t="shared" si="655"/>
        <v>30.2964426229508</v>
      </c>
      <c r="IK72" s="115">
        <f t="shared" ref="IK72:IK74" si="723">IJ72/15</f>
        <v>2.01976284153005</v>
      </c>
      <c r="IL72" s="115">
        <f t="shared" ref="IL72:IL74" si="724">IJ72/25</f>
        <v>1.21185770491803</v>
      </c>
      <c r="IM72" s="69">
        <f t="shared" si="175"/>
        <v>517.664849054546</v>
      </c>
      <c r="IP72" s="92">
        <f t="shared" si="176"/>
        <v>45200</v>
      </c>
      <c r="IQ72" s="164">
        <f t="shared" si="477"/>
        <v>12893.392</v>
      </c>
      <c r="IR72" s="92">
        <v>45261</v>
      </c>
      <c r="IS72" s="106">
        <v>14149.377</v>
      </c>
      <c r="IT72" s="93">
        <v>61</v>
      </c>
      <c r="IU72" s="63" t="s">
        <v>65</v>
      </c>
      <c r="IV72" s="106">
        <f t="shared" si="658"/>
        <v>1255.985</v>
      </c>
      <c r="IW72" s="93">
        <f t="shared" si="178"/>
        <v>20.5899180327869</v>
      </c>
      <c r="IX72" s="115">
        <f t="shared" si="179"/>
        <v>1.37266120218579</v>
      </c>
      <c r="IY72" s="115">
        <f t="shared" si="165"/>
        <v>0.823596721311476</v>
      </c>
      <c r="IZ72" s="69">
        <f t="shared" si="166"/>
        <v>351.812816545455</v>
      </c>
      <c r="JC72" s="92">
        <f t="shared" si="187"/>
        <v>45261</v>
      </c>
      <c r="JD72" s="106">
        <f t="shared" si="188"/>
        <v>14149.377</v>
      </c>
      <c r="JE72" s="92">
        <v>45323</v>
      </c>
      <c r="JF72" s="177">
        <v>16040.956</v>
      </c>
      <c r="JG72" s="93">
        <f t="shared" si="659"/>
        <v>62</v>
      </c>
      <c r="JH72" s="63" t="s">
        <v>65</v>
      </c>
      <c r="JI72" s="106">
        <f t="shared" si="180"/>
        <v>1891.579</v>
      </c>
      <c r="JJ72" s="93">
        <f t="shared" si="181"/>
        <v>30.5093387096774</v>
      </c>
      <c r="JK72" s="115">
        <f t="shared" si="182"/>
        <v>2.03395591397849</v>
      </c>
      <c r="JL72" s="115">
        <f t="shared" si="167"/>
        <v>1.2203735483871</v>
      </c>
      <c r="JM72" s="69">
        <f t="shared" si="168"/>
        <v>529.848474072727</v>
      </c>
      <c r="JP72" s="92">
        <f t="shared" si="126"/>
        <v>45323</v>
      </c>
      <c r="JQ72" s="106">
        <f t="shared" si="127"/>
        <v>16040.956</v>
      </c>
      <c r="JR72" s="92">
        <v>45383</v>
      </c>
      <c r="JS72" s="106">
        <v>17530.86</v>
      </c>
      <c r="JT72" s="93">
        <f t="shared" si="660"/>
        <v>60</v>
      </c>
      <c r="JU72" s="63" t="s">
        <v>65</v>
      </c>
      <c r="JV72" s="106">
        <f t="shared" si="661"/>
        <v>1489.904</v>
      </c>
      <c r="JW72" s="93">
        <f t="shared" si="183"/>
        <v>24.8317333333333</v>
      </c>
      <c r="JX72" s="115">
        <f t="shared" si="184"/>
        <v>1.65544888888889</v>
      </c>
      <c r="JY72" s="115">
        <f t="shared" si="169"/>
        <v>0.993269333333334</v>
      </c>
      <c r="JZ72" s="69">
        <f t="shared" si="170"/>
        <v>417.335654981818</v>
      </c>
    </row>
    <row r="73" ht="28.8" spans="1:286">
      <c r="A73" t="str">
        <f>'SATEC Meter Schedule Template'!C73</f>
        <v>RMT-APL-01-MDB5-APR62-01-50002758-DL3</v>
      </c>
      <c r="B73" t="str">
        <f>'SATEC Meter Schedule Template'!D73</f>
        <v>MTR-APL-01-MDB5-APR62-01</v>
      </c>
      <c r="C73" t="str">
        <f>'SATEC Meter Schedule Template'!P73</f>
        <v>MDB5</v>
      </c>
      <c r="D73" t="str">
        <f>'SATEC Meter Schedule Template'!Q73</f>
        <v>APR62</v>
      </c>
      <c r="E73" t="str">
        <f>'SATEC Meter Schedule Template'!R73</f>
        <v>01</v>
      </c>
      <c r="F73">
        <f>'SATEC Meter Schedule Template'!S73</f>
        <v>50002758</v>
      </c>
      <c r="G73" t="str">
        <f>'SATEC Meter Schedule Template'!V73</f>
        <v>DL3</v>
      </c>
      <c r="H73" s="61" t="s">
        <v>262</v>
      </c>
      <c r="I73" s="63">
        <v>50002758</v>
      </c>
      <c r="J73" s="18" t="s">
        <v>263</v>
      </c>
      <c r="K73" s="92"/>
      <c r="L73" s="93"/>
      <c r="M73" s="92"/>
      <c r="N73" s="94"/>
      <c r="O73" s="95"/>
      <c r="P73" s="95"/>
      <c r="Q73" s="95"/>
      <c r="R73" s="105">
        <v>44398</v>
      </c>
      <c r="S73" s="63">
        <v>0</v>
      </c>
      <c r="T73" s="92">
        <v>44470</v>
      </c>
      <c r="U73" s="93">
        <v>516</v>
      </c>
      <c r="V73" s="93">
        <f t="shared" si="611"/>
        <v>72</v>
      </c>
      <c r="W73" s="63" t="s">
        <v>65</v>
      </c>
      <c r="X73" s="106">
        <f t="shared" si="612"/>
        <v>516</v>
      </c>
      <c r="Y73" s="93">
        <f t="shared" si="613"/>
        <v>7.16666666666667</v>
      </c>
      <c r="Z73" s="115">
        <f t="shared" si="431"/>
        <v>0.477777777777778</v>
      </c>
      <c r="AA73" s="115">
        <f t="shared" si="432"/>
        <v>0.286666666666667</v>
      </c>
      <c r="AB73" s="69">
        <f t="shared" si="433"/>
        <v>149.64</v>
      </c>
      <c r="AC73" s="93"/>
      <c r="AD73" s="92">
        <f t="shared" si="394"/>
        <v>44470</v>
      </c>
      <c r="AE73" s="106">
        <f t="shared" si="486"/>
        <v>516</v>
      </c>
      <c r="AF73" s="92">
        <v>44531.0000000231</v>
      </c>
      <c r="AG73" s="93">
        <v>1218</v>
      </c>
      <c r="AH73" s="93">
        <f t="shared" si="614"/>
        <v>61.0000000231012</v>
      </c>
      <c r="AI73" s="63" t="s">
        <v>65</v>
      </c>
      <c r="AJ73" s="106">
        <f t="shared" si="615"/>
        <v>702</v>
      </c>
      <c r="AK73" s="93">
        <f t="shared" si="616"/>
        <v>11.5081967169532</v>
      </c>
      <c r="AL73" s="115">
        <f t="shared" si="434"/>
        <v>0.767213114463549</v>
      </c>
      <c r="AM73" s="115">
        <f t="shared" si="435"/>
        <v>0.460327868678129</v>
      </c>
      <c r="AN73" s="69">
        <f t="shared" si="436"/>
        <v>203.58</v>
      </c>
      <c r="AQ73" s="92"/>
      <c r="BC73" s="92">
        <f t="shared" si="478"/>
        <v>44531.0000000231</v>
      </c>
      <c r="BD73" s="106">
        <f t="shared" si="353"/>
        <v>1218</v>
      </c>
      <c r="BE73" s="92">
        <v>44593.989525463</v>
      </c>
      <c r="BF73" s="95">
        <v>2030.236</v>
      </c>
      <c r="BG73" s="93">
        <f t="shared" si="617"/>
        <v>62.9895254399016</v>
      </c>
      <c r="BH73" s="63" t="s">
        <v>65</v>
      </c>
      <c r="BI73" s="106">
        <f t="shared" si="618"/>
        <v>812.236</v>
      </c>
      <c r="BJ73" s="93">
        <f t="shared" si="619"/>
        <v>12.8947788434278</v>
      </c>
      <c r="BK73" s="115">
        <f t="shared" si="437"/>
        <v>0.859651922895186</v>
      </c>
      <c r="BL73" s="115">
        <f t="shared" si="438"/>
        <v>0.515791153737112</v>
      </c>
      <c r="BM73" s="69">
        <f t="shared" si="439"/>
        <v>235.54844</v>
      </c>
      <c r="BS73">
        <v>3</v>
      </c>
      <c r="BT73" s="138">
        <v>44631</v>
      </c>
      <c r="BU73" s="142">
        <v>0.401388888888889</v>
      </c>
      <c r="BV73">
        <v>0.21</v>
      </c>
      <c r="BW73">
        <v>0.31</v>
      </c>
      <c r="BX73" s="115">
        <f t="shared" ref="BX73:BX75" si="725">(BW73/BV73)</f>
        <v>1.47619047619048</v>
      </c>
      <c r="BY73" t="s">
        <v>66</v>
      </c>
      <c r="BZ73" s="60" t="s">
        <v>264</v>
      </c>
      <c r="CA73" t="s">
        <v>83</v>
      </c>
      <c r="CB73" s="142">
        <v>0.446527777777778</v>
      </c>
      <c r="CC73">
        <v>0.77</v>
      </c>
      <c r="CD73">
        <v>0.8</v>
      </c>
      <c r="CE73" s="115">
        <f t="shared" si="488"/>
        <v>1.03896103896104</v>
      </c>
      <c r="CF73" t="s">
        <v>66</v>
      </c>
      <c r="CG73" s="145" t="s">
        <v>83</v>
      </c>
      <c r="CJ73" s="92">
        <f t="shared" si="662"/>
        <v>44593.989525463</v>
      </c>
      <c r="CK73" s="106">
        <f t="shared" si="663"/>
        <v>2030.236</v>
      </c>
      <c r="CL73" s="146">
        <v>44593.989525463</v>
      </c>
      <c r="CM73" s="106"/>
      <c r="CN73" s="106"/>
      <c r="CO73" s="106"/>
      <c r="CP73" s="106"/>
      <c r="CQ73" s="106"/>
      <c r="CR73" s="106"/>
      <c r="CS73" s="106"/>
      <c r="CT73" s="92">
        <v>44652</v>
      </c>
      <c r="CU73" s="85">
        <v>2663</v>
      </c>
      <c r="CV73" s="93">
        <f t="shared" si="604"/>
        <v>58.0104745369972</v>
      </c>
      <c r="CW73" s="63" t="s">
        <v>65</v>
      </c>
      <c r="CX73" s="106">
        <f t="shared" si="605"/>
        <v>632.764</v>
      </c>
      <c r="CY73" s="93">
        <f t="shared" si="688"/>
        <v>10.9077542469756</v>
      </c>
      <c r="CZ73" s="115">
        <f t="shared" si="689"/>
        <v>0.727183616465039</v>
      </c>
      <c r="DA73" s="115">
        <f t="shared" si="690"/>
        <v>0.436310169879023</v>
      </c>
      <c r="DB73" s="69">
        <f t="shared" si="691"/>
        <v>183.50156</v>
      </c>
      <c r="DE73" s="92">
        <f t="shared" si="664"/>
        <v>44652</v>
      </c>
      <c r="DF73" s="106">
        <f t="shared" si="665"/>
        <v>2663</v>
      </c>
      <c r="DG73" s="106"/>
      <c r="DH73" s="106"/>
      <c r="DI73" s="106"/>
      <c r="DJ73" s="106"/>
      <c r="DK73" s="92">
        <v>44713</v>
      </c>
      <c r="DL73" s="149">
        <v>3302.376</v>
      </c>
      <c r="DM73" s="93">
        <f t="shared" si="606"/>
        <v>61</v>
      </c>
      <c r="DN73" s="63" t="s">
        <v>65</v>
      </c>
      <c r="DO73" s="106">
        <f t="shared" si="607"/>
        <v>639.376</v>
      </c>
      <c r="DP73" s="93">
        <f t="shared" si="692"/>
        <v>10.4815737704918</v>
      </c>
      <c r="DQ73" s="115">
        <f t="shared" si="693"/>
        <v>0.698771584699454</v>
      </c>
      <c r="DR73" s="115">
        <f t="shared" si="694"/>
        <v>0.419262950819672</v>
      </c>
      <c r="DS73" s="69">
        <f t="shared" si="695"/>
        <v>185.41904</v>
      </c>
      <c r="DV73" s="92">
        <f t="shared" si="666"/>
        <v>44713</v>
      </c>
      <c r="DW73" s="106">
        <f t="shared" si="667"/>
        <v>3302.376</v>
      </c>
      <c r="DX73" s="106"/>
      <c r="DY73" s="106"/>
      <c r="DZ73" s="106"/>
      <c r="EA73" s="106"/>
      <c r="EB73" s="92">
        <v>44774</v>
      </c>
      <c r="EC73" s="149">
        <v>4209</v>
      </c>
      <c r="ED73" s="93">
        <f t="shared" si="608"/>
        <v>61</v>
      </c>
      <c r="EE73" s="63" t="s">
        <v>65</v>
      </c>
      <c r="EF73" s="106">
        <f t="shared" si="609"/>
        <v>906.624</v>
      </c>
      <c r="EG73" s="93">
        <f t="shared" si="696"/>
        <v>14.8626885245902</v>
      </c>
      <c r="EH73" s="115">
        <f t="shared" si="697"/>
        <v>0.990845901639344</v>
      </c>
      <c r="EI73" s="115">
        <f t="shared" si="698"/>
        <v>0.594507540983606</v>
      </c>
      <c r="EJ73" s="69">
        <f t="shared" si="699"/>
        <v>262.92096</v>
      </c>
      <c r="EM73" s="92">
        <f t="shared" si="668"/>
        <v>44774</v>
      </c>
      <c r="EN73" s="106">
        <f t="shared" si="669"/>
        <v>4209</v>
      </c>
      <c r="EO73" s="106"/>
      <c r="EP73" s="106"/>
      <c r="EQ73" s="106"/>
      <c r="ER73" s="106"/>
      <c r="ES73" s="92">
        <v>44835</v>
      </c>
      <c r="ET73" s="149">
        <v>4830</v>
      </c>
      <c r="EU73" s="93">
        <f t="shared" si="563"/>
        <v>61</v>
      </c>
      <c r="EV73" s="63" t="s">
        <v>65</v>
      </c>
      <c r="EW73" s="106">
        <f t="shared" si="700"/>
        <v>621</v>
      </c>
      <c r="EX73" s="93">
        <f t="shared" si="701"/>
        <v>10.1803278688525</v>
      </c>
      <c r="EY73" s="115">
        <f t="shared" si="702"/>
        <v>0.678688524590164</v>
      </c>
      <c r="EZ73" s="115">
        <f t="shared" si="703"/>
        <v>0.407213114754098</v>
      </c>
      <c r="FA73" s="69">
        <f t="shared" si="704"/>
        <v>180.09</v>
      </c>
      <c r="FD73" s="92">
        <f t="shared" si="670"/>
        <v>44835</v>
      </c>
      <c r="FE73" s="106">
        <f t="shared" si="671"/>
        <v>4830</v>
      </c>
      <c r="FF73" s="106"/>
      <c r="FG73" s="106"/>
      <c r="FH73" s="106"/>
      <c r="FI73" s="106"/>
      <c r="FJ73" s="92">
        <v>44896</v>
      </c>
      <c r="FK73" s="149">
        <v>5246</v>
      </c>
      <c r="FL73" s="93">
        <f t="shared" si="564"/>
        <v>61</v>
      </c>
      <c r="FM73" s="63" t="s">
        <v>65</v>
      </c>
      <c r="FN73" s="106">
        <f t="shared" si="150"/>
        <v>416</v>
      </c>
      <c r="FO73" s="93">
        <f t="shared" si="705"/>
        <v>6.81967213114754</v>
      </c>
      <c r="FP73" s="115">
        <f t="shared" si="706"/>
        <v>0.454644808743169</v>
      </c>
      <c r="FQ73" s="115">
        <f t="shared" si="707"/>
        <v>0.272786885245902</v>
      </c>
      <c r="FR73" s="69">
        <f t="shared" si="708"/>
        <v>120.64</v>
      </c>
      <c r="FU73" s="92">
        <f t="shared" si="672"/>
        <v>44896</v>
      </c>
      <c r="FV73" s="106">
        <f t="shared" si="673"/>
        <v>5246</v>
      </c>
      <c r="FW73" s="106"/>
      <c r="FX73" s="106"/>
      <c r="FY73" s="106"/>
      <c r="FZ73" s="106"/>
      <c r="GA73" s="92">
        <v>44958</v>
      </c>
      <c r="GB73" s="106">
        <v>5693.851</v>
      </c>
      <c r="GC73" s="93">
        <f t="shared" si="565"/>
        <v>62</v>
      </c>
      <c r="GD73" s="63" t="s">
        <v>65</v>
      </c>
      <c r="GE73" s="106">
        <f t="shared" si="195"/>
        <v>447.851</v>
      </c>
      <c r="GF73" s="93">
        <f t="shared" si="709"/>
        <v>7.22340322580645</v>
      </c>
      <c r="GG73" s="115">
        <f t="shared" si="710"/>
        <v>0.481560215053763</v>
      </c>
      <c r="GH73" s="115">
        <f t="shared" si="711"/>
        <v>0.288936129032258</v>
      </c>
      <c r="GI73" s="69">
        <f t="shared" si="712"/>
        <v>129.87679</v>
      </c>
      <c r="GL73" s="92">
        <f t="shared" si="674"/>
        <v>44958</v>
      </c>
      <c r="GM73" s="106">
        <f t="shared" si="675"/>
        <v>5693.851</v>
      </c>
      <c r="GN73" s="106"/>
      <c r="GO73" s="106"/>
      <c r="GP73" s="106"/>
      <c r="GQ73" s="106"/>
      <c r="GR73" s="92">
        <v>45017</v>
      </c>
      <c r="GS73" s="106">
        <v>6139.487</v>
      </c>
      <c r="GT73" s="93">
        <f t="shared" si="566"/>
        <v>59</v>
      </c>
      <c r="GU73" s="63" t="s">
        <v>65</v>
      </c>
      <c r="GV73" s="106">
        <f t="shared" si="263"/>
        <v>445.636</v>
      </c>
      <c r="GW73" s="93">
        <f t="shared" si="713"/>
        <v>7.55315254237289</v>
      </c>
      <c r="GX73" s="115">
        <f t="shared" si="714"/>
        <v>0.503543502824859</v>
      </c>
      <c r="GY73" s="115">
        <f t="shared" si="715"/>
        <v>0.302126101694916</v>
      </c>
      <c r="GZ73" s="69">
        <f t="shared" si="716"/>
        <v>129.23444</v>
      </c>
      <c r="HC73" s="92">
        <f t="shared" si="676"/>
        <v>45017</v>
      </c>
      <c r="HD73" s="106">
        <f t="shared" si="677"/>
        <v>6139.487</v>
      </c>
      <c r="HE73" s="92">
        <v>45078</v>
      </c>
      <c r="HF73" s="106">
        <v>6725.53</v>
      </c>
      <c r="HG73" s="93">
        <v>59</v>
      </c>
      <c r="HH73" s="63" t="s">
        <v>65</v>
      </c>
      <c r="HI73" s="106">
        <f t="shared" si="678"/>
        <v>586.043</v>
      </c>
      <c r="HJ73" s="93">
        <f t="shared" si="717"/>
        <v>9.93293220338983</v>
      </c>
      <c r="HK73" s="115">
        <f t="shared" si="718"/>
        <v>0.662195480225988</v>
      </c>
      <c r="HL73" s="115">
        <f t="shared" si="719"/>
        <v>0.397317288135593</v>
      </c>
      <c r="HM73" s="69">
        <f t="shared" si="720"/>
        <v>169.95247</v>
      </c>
      <c r="HP73" s="92">
        <f t="shared" si="679"/>
        <v>45078</v>
      </c>
      <c r="HQ73" s="106">
        <f t="shared" si="680"/>
        <v>6725.53</v>
      </c>
      <c r="HR73" s="92">
        <v>45139</v>
      </c>
      <c r="HS73" s="106">
        <v>7611.314</v>
      </c>
      <c r="HT73" s="93">
        <f t="shared" si="681"/>
        <v>61</v>
      </c>
      <c r="HU73" s="63" t="s">
        <v>65</v>
      </c>
      <c r="HV73" s="106">
        <f t="shared" si="682"/>
        <v>885.784000000001</v>
      </c>
      <c r="HW73" s="93">
        <f t="shared" si="683"/>
        <v>14.5210491803279</v>
      </c>
      <c r="HX73" s="115">
        <f t="shared" si="721"/>
        <v>0.968069945355192</v>
      </c>
      <c r="HY73" s="115">
        <f t="shared" si="722"/>
        <v>0.580841967213115</v>
      </c>
      <c r="HZ73" s="69">
        <f t="shared" si="173"/>
        <v>248.116150981818</v>
      </c>
      <c r="IC73" s="92">
        <f t="shared" si="684"/>
        <v>45139</v>
      </c>
      <c r="ID73" s="106">
        <f t="shared" si="685"/>
        <v>7611.314</v>
      </c>
      <c r="IE73" s="92">
        <v>45200</v>
      </c>
      <c r="IF73" s="106">
        <v>8248.159</v>
      </c>
      <c r="IG73" s="93">
        <f t="shared" si="686"/>
        <v>61</v>
      </c>
      <c r="IH73" s="63" t="s">
        <v>65</v>
      </c>
      <c r="II73" s="106">
        <f t="shared" si="480"/>
        <v>636.844999999999</v>
      </c>
      <c r="IJ73" s="93">
        <f t="shared" si="655"/>
        <v>10.4400819672131</v>
      </c>
      <c r="IK73" s="115">
        <f t="shared" si="723"/>
        <v>0.696005464480874</v>
      </c>
      <c r="IL73" s="115">
        <f t="shared" si="724"/>
        <v>0.417603278688524</v>
      </c>
      <c r="IM73" s="69">
        <f t="shared" si="175"/>
        <v>178.386074</v>
      </c>
      <c r="IP73" s="92">
        <f t="shared" si="176"/>
        <v>45200</v>
      </c>
      <c r="IQ73" s="164">
        <f t="shared" si="477"/>
        <v>8248.159</v>
      </c>
      <c r="IR73" s="92">
        <v>45261</v>
      </c>
      <c r="IS73" s="106">
        <v>8778.719</v>
      </c>
      <c r="IT73" s="93">
        <v>61</v>
      </c>
      <c r="IU73" s="63" t="s">
        <v>65</v>
      </c>
      <c r="IV73" s="106">
        <f t="shared" si="658"/>
        <v>530.559999999999</v>
      </c>
      <c r="IW73" s="93">
        <f t="shared" si="178"/>
        <v>8.69770491803278</v>
      </c>
      <c r="IX73" s="115">
        <f t="shared" si="179"/>
        <v>0.579846994535519</v>
      </c>
      <c r="IY73" s="115">
        <f t="shared" si="165"/>
        <v>0.347908196721311</v>
      </c>
      <c r="IZ73" s="69">
        <f t="shared" si="166"/>
        <v>148.614679272727</v>
      </c>
      <c r="JC73" s="92">
        <f t="shared" si="187"/>
        <v>45261</v>
      </c>
      <c r="JD73" s="106">
        <f t="shared" si="188"/>
        <v>8778.719</v>
      </c>
      <c r="JE73" s="92">
        <v>45323</v>
      </c>
      <c r="JF73" s="177">
        <v>9416.337</v>
      </c>
      <c r="JG73" s="93">
        <f t="shared" si="659"/>
        <v>62</v>
      </c>
      <c r="JH73" s="63" t="s">
        <v>65</v>
      </c>
      <c r="JI73" s="106">
        <f t="shared" si="180"/>
        <v>637.618</v>
      </c>
      <c r="JJ73" s="93">
        <f t="shared" si="181"/>
        <v>10.2841612903226</v>
      </c>
      <c r="JK73" s="115">
        <f t="shared" si="182"/>
        <v>0.685610752688172</v>
      </c>
      <c r="JL73" s="115">
        <f t="shared" si="167"/>
        <v>0.411366451612903</v>
      </c>
      <c r="JM73" s="69">
        <f t="shared" si="168"/>
        <v>178.602598327273</v>
      </c>
      <c r="JP73" s="92">
        <f t="shared" si="126"/>
        <v>45323</v>
      </c>
      <c r="JQ73" s="106">
        <f t="shared" si="127"/>
        <v>9416.337</v>
      </c>
      <c r="JR73" s="92">
        <v>45383</v>
      </c>
      <c r="JS73" s="106">
        <v>10078.746</v>
      </c>
      <c r="JT73" s="93">
        <f t="shared" si="660"/>
        <v>60</v>
      </c>
      <c r="JU73" s="63" t="s">
        <v>65</v>
      </c>
      <c r="JV73" s="106">
        <f t="shared" si="661"/>
        <v>662.409</v>
      </c>
      <c r="JW73" s="93">
        <f t="shared" si="183"/>
        <v>11.04015</v>
      </c>
      <c r="JX73" s="115">
        <f t="shared" si="184"/>
        <v>0.73601</v>
      </c>
      <c r="JY73" s="115">
        <f t="shared" si="169"/>
        <v>0.441606</v>
      </c>
      <c r="JZ73" s="69">
        <f t="shared" si="170"/>
        <v>185.5467828</v>
      </c>
    </row>
    <row r="74" ht="28.8" spans="1:286">
      <c r="A74" t="str">
        <f>'SATEC Meter Schedule Template'!C74</f>
        <v>RMT-APL-01-MDB5-APR63-01-50002679-DL1</v>
      </c>
      <c r="B74" t="str">
        <f>'SATEC Meter Schedule Template'!D74</f>
        <v>MTR-APL-01-MDB5-APR63-01</v>
      </c>
      <c r="C74" t="str">
        <f>'SATEC Meter Schedule Template'!P74</f>
        <v>MDB5</v>
      </c>
      <c r="D74" t="str">
        <f>'SATEC Meter Schedule Template'!Q74</f>
        <v>APR63</v>
      </c>
      <c r="E74" t="str">
        <f>'SATEC Meter Schedule Template'!R74</f>
        <v>01</v>
      </c>
      <c r="F74">
        <f>'SATEC Meter Schedule Template'!S74</f>
        <v>50002679</v>
      </c>
      <c r="G74" t="str">
        <f>'SATEC Meter Schedule Template'!V74</f>
        <v>DL1</v>
      </c>
      <c r="H74" s="61" t="s">
        <v>265</v>
      </c>
      <c r="I74" s="63">
        <v>50002679</v>
      </c>
      <c r="J74" s="18" t="s">
        <v>266</v>
      </c>
      <c r="K74" s="92"/>
      <c r="L74" s="93"/>
      <c r="M74" s="92"/>
      <c r="N74" s="94"/>
      <c r="O74" s="95"/>
      <c r="P74" s="95"/>
      <c r="Q74" s="95"/>
      <c r="R74" s="105">
        <v>44398</v>
      </c>
      <c r="S74" s="63">
        <v>0</v>
      </c>
      <c r="T74" s="92">
        <v>44470</v>
      </c>
      <c r="U74" s="93">
        <v>1783</v>
      </c>
      <c r="V74" s="93">
        <f t="shared" si="611"/>
        <v>72</v>
      </c>
      <c r="W74" s="63" t="s">
        <v>65</v>
      </c>
      <c r="X74" s="106">
        <f t="shared" si="612"/>
        <v>1783</v>
      </c>
      <c r="Y74" s="93">
        <f t="shared" si="613"/>
        <v>24.7638888888889</v>
      </c>
      <c r="Z74" s="115">
        <f t="shared" si="431"/>
        <v>1.65092592592593</v>
      </c>
      <c r="AA74" s="115">
        <f t="shared" si="432"/>
        <v>0.990555555555556</v>
      </c>
      <c r="AB74" s="69">
        <f t="shared" si="433"/>
        <v>517.07</v>
      </c>
      <c r="AC74" s="93"/>
      <c r="AD74" s="92">
        <f t="shared" ref="AD74:AD84" si="726">T74</f>
        <v>44470</v>
      </c>
      <c r="AE74" s="106">
        <f t="shared" si="486"/>
        <v>1783</v>
      </c>
      <c r="AF74" s="92">
        <v>44531.0000000231</v>
      </c>
      <c r="AG74" s="93">
        <v>3407</v>
      </c>
      <c r="AH74" s="93">
        <f t="shared" si="614"/>
        <v>61.0000000231012</v>
      </c>
      <c r="AI74" s="63" t="s">
        <v>65</v>
      </c>
      <c r="AJ74" s="106">
        <f t="shared" si="615"/>
        <v>1624</v>
      </c>
      <c r="AK74" s="93">
        <f t="shared" si="616"/>
        <v>26.6229508095898</v>
      </c>
      <c r="AL74" s="115">
        <f t="shared" si="434"/>
        <v>1.77486338730599</v>
      </c>
      <c r="AM74" s="115">
        <f t="shared" si="435"/>
        <v>1.06491803238359</v>
      </c>
      <c r="AN74" s="69">
        <f t="shared" si="436"/>
        <v>470.96</v>
      </c>
      <c r="AQ74" s="92"/>
      <c r="BC74" s="92">
        <f t="shared" si="478"/>
        <v>44531.0000000231</v>
      </c>
      <c r="BD74" s="106">
        <f t="shared" si="353"/>
        <v>3407</v>
      </c>
      <c r="BE74" s="92">
        <v>44593.9902083333</v>
      </c>
      <c r="BF74" s="95">
        <v>4809.026</v>
      </c>
      <c r="BG74" s="93">
        <f t="shared" si="617"/>
        <v>62.9902083101988</v>
      </c>
      <c r="BH74" s="63" t="s">
        <v>121</v>
      </c>
      <c r="BI74" s="106">
        <f t="shared" si="618"/>
        <v>1402.026</v>
      </c>
      <c r="BJ74" s="93">
        <f t="shared" si="619"/>
        <v>22.2578403471162</v>
      </c>
      <c r="BK74" s="115">
        <f t="shared" si="437"/>
        <v>1.48385602314108</v>
      </c>
      <c r="BL74" s="115">
        <f t="shared" si="438"/>
        <v>0.89031361388465</v>
      </c>
      <c r="BM74" s="69">
        <f t="shared" si="439"/>
        <v>406.58754</v>
      </c>
      <c r="BS74">
        <v>3</v>
      </c>
      <c r="BT74" s="138">
        <v>44631</v>
      </c>
      <c r="BU74" s="142">
        <v>0.404861111111111</v>
      </c>
      <c r="BV74" s="49">
        <v>15.51</v>
      </c>
      <c r="BW74" s="49">
        <v>10.8</v>
      </c>
      <c r="BX74" s="139">
        <f t="shared" si="725"/>
        <v>0.696324951644101</v>
      </c>
      <c r="BY74" t="s">
        <v>230</v>
      </c>
      <c r="BZ74" s="144" t="s">
        <v>267</v>
      </c>
      <c r="CA74" t="s">
        <v>124</v>
      </c>
      <c r="CB74" s="142">
        <v>0.447916666666667</v>
      </c>
      <c r="CC74">
        <v>0.61</v>
      </c>
      <c r="CD74">
        <v>0.62</v>
      </c>
      <c r="CE74" s="115">
        <f t="shared" si="488"/>
        <v>1.01639344262295</v>
      </c>
      <c r="CF74" t="s">
        <v>66</v>
      </c>
      <c r="CG74" s="145" t="s">
        <v>83</v>
      </c>
      <c r="CJ74" s="92">
        <f t="shared" si="662"/>
        <v>44593.9902083333</v>
      </c>
      <c r="CK74" s="106">
        <f t="shared" si="663"/>
        <v>4809.026</v>
      </c>
      <c r="CL74" s="146">
        <v>44631.4131944444</v>
      </c>
      <c r="CM74" s="63">
        <v>6882.581</v>
      </c>
      <c r="CN74" s="106">
        <f t="shared" ref="CN74:CN75" si="727">CM74-CK74</f>
        <v>2073.555</v>
      </c>
      <c r="CO74" s="63">
        <v>757.89</v>
      </c>
      <c r="CP74" s="106"/>
      <c r="CQ74" s="106"/>
      <c r="CR74" s="106"/>
      <c r="CS74" s="106"/>
      <c r="CT74" s="92">
        <v>44652</v>
      </c>
      <c r="CU74" s="149">
        <v>1847</v>
      </c>
      <c r="CV74" s="93">
        <f t="shared" si="604"/>
        <v>58.0097916667</v>
      </c>
      <c r="CW74" s="63" t="s">
        <v>121</v>
      </c>
      <c r="CX74" s="106">
        <f>(CU74-CO74)+CN74</f>
        <v>3162.665</v>
      </c>
      <c r="CY74" s="93">
        <f t="shared" si="688"/>
        <v>54.5195028137896</v>
      </c>
      <c r="CZ74" s="115">
        <f t="shared" si="689"/>
        <v>3.63463352091931</v>
      </c>
      <c r="DA74" s="115">
        <f t="shared" si="690"/>
        <v>2.18078011255158</v>
      </c>
      <c r="DB74" s="69">
        <f t="shared" si="691"/>
        <v>917.17285</v>
      </c>
      <c r="DE74" s="92">
        <f t="shared" si="664"/>
        <v>44652</v>
      </c>
      <c r="DF74" s="106">
        <f t="shared" si="665"/>
        <v>1847</v>
      </c>
      <c r="DG74" s="106"/>
      <c r="DH74" s="106"/>
      <c r="DI74" s="106"/>
      <c r="DJ74" s="106"/>
      <c r="DK74" s="92">
        <v>44713</v>
      </c>
      <c r="DL74" s="150">
        <v>3497.433</v>
      </c>
      <c r="DM74" s="93">
        <f t="shared" si="606"/>
        <v>61</v>
      </c>
      <c r="DN74" s="63" t="s">
        <v>65</v>
      </c>
      <c r="DO74" s="106">
        <f t="shared" si="607"/>
        <v>1650.433</v>
      </c>
      <c r="DP74" s="93">
        <f t="shared" si="692"/>
        <v>27.0562786885246</v>
      </c>
      <c r="DQ74" s="115">
        <f t="shared" si="693"/>
        <v>1.80375191256831</v>
      </c>
      <c r="DR74" s="115">
        <f t="shared" si="694"/>
        <v>1.08225114754098</v>
      </c>
      <c r="DS74" s="69">
        <f t="shared" si="695"/>
        <v>478.62557</v>
      </c>
      <c r="DV74" s="92">
        <f t="shared" si="666"/>
        <v>44713</v>
      </c>
      <c r="DW74" s="106">
        <f t="shared" si="667"/>
        <v>3497.433</v>
      </c>
      <c r="DX74" s="106"/>
      <c r="DY74" s="106"/>
      <c r="DZ74" s="106"/>
      <c r="EA74" s="106"/>
      <c r="EB74" s="92">
        <v>44774</v>
      </c>
      <c r="EC74" s="149">
        <v>5230</v>
      </c>
      <c r="ED74" s="93">
        <f t="shared" si="608"/>
        <v>61</v>
      </c>
      <c r="EE74" s="63" t="s">
        <v>65</v>
      </c>
      <c r="EF74" s="106">
        <f t="shared" si="609"/>
        <v>1732.567</v>
      </c>
      <c r="EG74" s="93">
        <f t="shared" si="696"/>
        <v>28.402737704918</v>
      </c>
      <c r="EH74" s="115">
        <f t="shared" si="697"/>
        <v>1.89351584699454</v>
      </c>
      <c r="EI74" s="115">
        <f t="shared" si="698"/>
        <v>1.13610950819672</v>
      </c>
      <c r="EJ74" s="69">
        <f t="shared" si="699"/>
        <v>502.44443</v>
      </c>
      <c r="EM74" s="92">
        <f t="shared" si="668"/>
        <v>44774</v>
      </c>
      <c r="EN74" s="106">
        <f t="shared" si="669"/>
        <v>5230</v>
      </c>
      <c r="EO74" s="106"/>
      <c r="EP74" s="106"/>
      <c r="EQ74" s="106"/>
      <c r="ER74" s="106"/>
      <c r="ES74" s="92">
        <v>44835</v>
      </c>
      <c r="ET74" s="149">
        <v>6766</v>
      </c>
      <c r="EU74" s="93">
        <f t="shared" si="563"/>
        <v>61</v>
      </c>
      <c r="EV74" s="63" t="s">
        <v>65</v>
      </c>
      <c r="EW74" s="106">
        <f t="shared" si="700"/>
        <v>1536</v>
      </c>
      <c r="EX74" s="93">
        <f t="shared" si="701"/>
        <v>25.1803278688525</v>
      </c>
      <c r="EY74" s="115">
        <f t="shared" si="702"/>
        <v>1.67868852459016</v>
      </c>
      <c r="EZ74" s="115">
        <f t="shared" si="703"/>
        <v>1.0072131147541</v>
      </c>
      <c r="FA74" s="69">
        <f t="shared" si="704"/>
        <v>445.44</v>
      </c>
      <c r="FD74" s="92">
        <f t="shared" si="670"/>
        <v>44835</v>
      </c>
      <c r="FE74" s="106">
        <f t="shared" si="671"/>
        <v>6766</v>
      </c>
      <c r="FF74" s="106"/>
      <c r="FG74" s="106"/>
      <c r="FH74" s="106"/>
      <c r="FI74" s="106"/>
      <c r="FJ74" s="92">
        <v>44896</v>
      </c>
      <c r="FK74" s="149">
        <v>8053</v>
      </c>
      <c r="FL74" s="93">
        <f t="shared" si="564"/>
        <v>61</v>
      </c>
      <c r="FM74" s="63" t="s">
        <v>65</v>
      </c>
      <c r="FN74" s="106">
        <f t="shared" si="150"/>
        <v>1287</v>
      </c>
      <c r="FO74" s="93">
        <f t="shared" si="705"/>
        <v>21.0983606557377</v>
      </c>
      <c r="FP74" s="115">
        <f t="shared" si="706"/>
        <v>1.40655737704918</v>
      </c>
      <c r="FQ74" s="115">
        <f t="shared" si="707"/>
        <v>0.843934426229508</v>
      </c>
      <c r="FR74" s="69">
        <f t="shared" si="708"/>
        <v>373.23</v>
      </c>
      <c r="FU74" s="92">
        <f t="shared" si="672"/>
        <v>44896</v>
      </c>
      <c r="FV74" s="106">
        <f t="shared" si="673"/>
        <v>8053</v>
      </c>
      <c r="FW74" s="106"/>
      <c r="FX74" s="106"/>
      <c r="FY74" s="106"/>
      <c r="FZ74" s="106"/>
      <c r="GA74" s="92">
        <v>44958</v>
      </c>
      <c r="GB74" s="106">
        <v>10932.016</v>
      </c>
      <c r="GC74" s="93">
        <f t="shared" si="565"/>
        <v>62</v>
      </c>
      <c r="GD74" s="63" t="s">
        <v>65</v>
      </c>
      <c r="GE74" s="106">
        <f t="shared" si="195"/>
        <v>2879.016</v>
      </c>
      <c r="GF74" s="93">
        <f t="shared" si="709"/>
        <v>46.4357419354839</v>
      </c>
      <c r="GG74" s="115">
        <f t="shared" si="710"/>
        <v>3.09571612903226</v>
      </c>
      <c r="GH74" s="115">
        <f t="shared" si="711"/>
        <v>1.85742967741935</v>
      </c>
      <c r="GI74" s="69">
        <f t="shared" si="712"/>
        <v>834.91464</v>
      </c>
      <c r="GL74" s="92">
        <f t="shared" si="674"/>
        <v>44958</v>
      </c>
      <c r="GM74" s="106">
        <f t="shared" si="675"/>
        <v>10932.016</v>
      </c>
      <c r="GN74" s="106"/>
      <c r="GO74" s="106"/>
      <c r="GP74" s="106"/>
      <c r="GQ74" s="106"/>
      <c r="GR74" s="92">
        <v>45017</v>
      </c>
      <c r="GS74" s="106">
        <v>13485.668</v>
      </c>
      <c r="GT74" s="93">
        <f t="shared" si="566"/>
        <v>59</v>
      </c>
      <c r="GU74" s="63" t="s">
        <v>65</v>
      </c>
      <c r="GV74" s="106">
        <f t="shared" si="263"/>
        <v>2553.652</v>
      </c>
      <c r="GW74" s="93">
        <f t="shared" si="713"/>
        <v>43.2822372881356</v>
      </c>
      <c r="GX74" s="115">
        <f t="shared" si="714"/>
        <v>2.88548248587571</v>
      </c>
      <c r="GY74" s="115">
        <f t="shared" si="715"/>
        <v>1.73128949152542</v>
      </c>
      <c r="GZ74" s="69">
        <f t="shared" si="716"/>
        <v>740.55908</v>
      </c>
      <c r="HC74" s="92">
        <f t="shared" si="676"/>
        <v>45017</v>
      </c>
      <c r="HD74" s="106">
        <f t="shared" si="677"/>
        <v>13485.668</v>
      </c>
      <c r="HE74" s="92">
        <v>45078</v>
      </c>
      <c r="HF74" s="106">
        <v>13751.136</v>
      </c>
      <c r="HG74" s="93">
        <v>59</v>
      </c>
      <c r="HH74" s="63" t="s">
        <v>65</v>
      </c>
      <c r="HI74" s="106">
        <f t="shared" si="678"/>
        <v>265.468000000001</v>
      </c>
      <c r="HJ74" s="93">
        <f t="shared" si="717"/>
        <v>4.49945762711866</v>
      </c>
      <c r="HK74" s="115">
        <f t="shared" si="718"/>
        <v>0.29996384180791</v>
      </c>
      <c r="HL74" s="115">
        <f t="shared" si="719"/>
        <v>0.179978305084746</v>
      </c>
      <c r="HM74" s="69">
        <f t="shared" si="720"/>
        <v>76.9857200000002</v>
      </c>
      <c r="HP74" s="92">
        <f t="shared" si="679"/>
        <v>45078</v>
      </c>
      <c r="HQ74" s="106">
        <f t="shared" si="680"/>
        <v>13751.136</v>
      </c>
      <c r="HR74" s="92">
        <v>45139</v>
      </c>
      <c r="HS74" s="106">
        <v>13898.292</v>
      </c>
      <c r="HT74" s="93">
        <f t="shared" si="681"/>
        <v>61</v>
      </c>
      <c r="HU74" s="63" t="s">
        <v>65</v>
      </c>
      <c r="HV74" s="106">
        <f t="shared" si="682"/>
        <v>147.155999999999</v>
      </c>
      <c r="HW74" s="93">
        <f t="shared" si="683"/>
        <v>2.41239344262293</v>
      </c>
      <c r="HX74" s="115">
        <f t="shared" si="721"/>
        <v>0.160826229508196</v>
      </c>
      <c r="HY74" s="115">
        <f t="shared" si="722"/>
        <v>0.0964957377049174</v>
      </c>
      <c r="HZ74" s="69">
        <f t="shared" si="173"/>
        <v>41.2197333818179</v>
      </c>
      <c r="IC74" s="92">
        <f t="shared" si="684"/>
        <v>45139</v>
      </c>
      <c r="ID74" s="106">
        <f t="shared" si="685"/>
        <v>13898.292</v>
      </c>
      <c r="IE74" s="92">
        <v>45200</v>
      </c>
      <c r="IF74" s="106">
        <v>13969.494</v>
      </c>
      <c r="IG74" s="93">
        <f t="shared" si="686"/>
        <v>61</v>
      </c>
      <c r="IH74" s="63" t="s">
        <v>65</v>
      </c>
      <c r="II74" s="106">
        <f t="shared" si="480"/>
        <v>71.2020000000011</v>
      </c>
      <c r="IJ74" s="93">
        <f t="shared" si="655"/>
        <v>1.16724590163936</v>
      </c>
      <c r="IK74" s="115">
        <f t="shared" si="723"/>
        <v>0.0778163934426242</v>
      </c>
      <c r="IL74" s="115">
        <f t="shared" si="724"/>
        <v>0.0466898360655745</v>
      </c>
      <c r="IM74" s="69">
        <f t="shared" si="175"/>
        <v>19.9443274909094</v>
      </c>
      <c r="IP74" s="92">
        <f t="shared" si="176"/>
        <v>45200</v>
      </c>
      <c r="IQ74" s="164">
        <f t="shared" si="477"/>
        <v>13969.494</v>
      </c>
      <c r="IR74" s="92">
        <v>45261</v>
      </c>
      <c r="IS74" s="106">
        <v>14030.677</v>
      </c>
      <c r="IT74" s="93">
        <v>61</v>
      </c>
      <c r="IU74" s="63" t="s">
        <v>65</v>
      </c>
      <c r="IV74" s="106">
        <f t="shared" si="658"/>
        <v>61.1829999999991</v>
      </c>
      <c r="IW74" s="93">
        <f t="shared" si="178"/>
        <v>1.00299999999999</v>
      </c>
      <c r="IX74" s="115">
        <f t="shared" si="179"/>
        <v>0.0668666666666657</v>
      </c>
      <c r="IY74" s="115">
        <f t="shared" si="165"/>
        <v>0.0401199999999994</v>
      </c>
      <c r="IZ74" s="69">
        <f t="shared" si="166"/>
        <v>17.1379145090907</v>
      </c>
      <c r="JC74" s="92">
        <f t="shared" si="187"/>
        <v>45261</v>
      </c>
      <c r="JD74" s="106">
        <f t="shared" si="188"/>
        <v>14030.677</v>
      </c>
      <c r="JE74" s="92">
        <v>45323</v>
      </c>
      <c r="JF74" s="177">
        <v>14340.819</v>
      </c>
      <c r="JG74" s="93">
        <f t="shared" si="659"/>
        <v>62</v>
      </c>
      <c r="JH74" s="63" t="s">
        <v>65</v>
      </c>
      <c r="JI74" s="106">
        <f t="shared" si="180"/>
        <v>310.142</v>
      </c>
      <c r="JJ74" s="93">
        <f t="shared" si="181"/>
        <v>5.00229032258064</v>
      </c>
      <c r="JK74" s="115">
        <f t="shared" si="182"/>
        <v>0.333486021505376</v>
      </c>
      <c r="JL74" s="115">
        <f t="shared" si="167"/>
        <v>0.200091612903226</v>
      </c>
      <c r="JM74" s="69">
        <f t="shared" si="168"/>
        <v>86.8735936727272</v>
      </c>
      <c r="JP74" s="92">
        <f t="shared" si="126"/>
        <v>45323</v>
      </c>
      <c r="JQ74" s="106">
        <f t="shared" si="127"/>
        <v>14340.819</v>
      </c>
      <c r="JR74" s="92">
        <v>45383</v>
      </c>
      <c r="JS74" s="106">
        <v>14591.546</v>
      </c>
      <c r="JT74" s="93">
        <f t="shared" si="660"/>
        <v>60</v>
      </c>
      <c r="JU74" s="63" t="s">
        <v>65</v>
      </c>
      <c r="JV74" s="106">
        <f t="shared" si="661"/>
        <v>250.727000000001</v>
      </c>
      <c r="JW74" s="93">
        <f t="shared" si="183"/>
        <v>4.17878333333335</v>
      </c>
      <c r="JX74" s="115">
        <f t="shared" si="184"/>
        <v>0.278585555555556</v>
      </c>
      <c r="JY74" s="115">
        <f t="shared" si="169"/>
        <v>0.167151333333334</v>
      </c>
      <c r="JZ74" s="69">
        <f t="shared" si="170"/>
        <v>70.2309120363639</v>
      </c>
    </row>
    <row r="75" ht="28.8" spans="1:286">
      <c r="A75" t="str">
        <f>'SATEC Meter Schedule Template'!C75</f>
        <v>RMT-APL-01-MDB5-APR64-01-50002679-DL2</v>
      </c>
      <c r="B75" t="str">
        <f>'SATEC Meter Schedule Template'!D75</f>
        <v>MTR-APL-01-MDB5-APR64-01</v>
      </c>
      <c r="C75" t="str">
        <f>'SATEC Meter Schedule Template'!P75</f>
        <v>MDB5</v>
      </c>
      <c r="D75" t="str">
        <f>'SATEC Meter Schedule Template'!Q75</f>
        <v>APR64</v>
      </c>
      <c r="E75" t="str">
        <f>'SATEC Meter Schedule Template'!R75</f>
        <v>01</v>
      </c>
      <c r="F75">
        <f>'SATEC Meter Schedule Template'!S75</f>
        <v>50002679</v>
      </c>
      <c r="G75" t="str">
        <f>'SATEC Meter Schedule Template'!V75</f>
        <v>DL2</v>
      </c>
      <c r="H75" s="61" t="s">
        <v>268</v>
      </c>
      <c r="I75" s="63">
        <v>50002679</v>
      </c>
      <c r="J75" s="18" t="s">
        <v>269</v>
      </c>
      <c r="K75" s="92"/>
      <c r="L75" s="93"/>
      <c r="M75" s="92"/>
      <c r="N75" s="94"/>
      <c r="O75" s="95"/>
      <c r="P75" s="95"/>
      <c r="Q75" s="95"/>
      <c r="R75" s="105">
        <v>44398</v>
      </c>
      <c r="S75" s="63">
        <v>0</v>
      </c>
      <c r="T75" s="92">
        <v>44470</v>
      </c>
      <c r="U75" s="93">
        <v>633</v>
      </c>
      <c r="V75" s="93">
        <f t="shared" si="611"/>
        <v>72</v>
      </c>
      <c r="W75" s="63" t="s">
        <v>65</v>
      </c>
      <c r="X75" s="106">
        <f t="shared" si="612"/>
        <v>633</v>
      </c>
      <c r="Y75" s="93">
        <f t="shared" si="613"/>
        <v>8.79166666666667</v>
      </c>
      <c r="Z75" s="115">
        <f t="shared" si="431"/>
        <v>0.586111111111111</v>
      </c>
      <c r="AA75" s="115">
        <f t="shared" si="432"/>
        <v>0.351666666666667</v>
      </c>
      <c r="AB75" s="69">
        <f t="shared" si="433"/>
        <v>183.57</v>
      </c>
      <c r="AC75" s="93"/>
      <c r="AD75" s="92">
        <f t="shared" si="726"/>
        <v>44470</v>
      </c>
      <c r="AE75" s="106">
        <f t="shared" si="486"/>
        <v>633</v>
      </c>
      <c r="AF75" s="92">
        <v>44531.0000000231</v>
      </c>
      <c r="AG75" s="93">
        <v>681</v>
      </c>
      <c r="AH75" s="93">
        <f t="shared" si="614"/>
        <v>61.0000000231012</v>
      </c>
      <c r="AI75" s="63" t="s">
        <v>65</v>
      </c>
      <c r="AJ75" s="106">
        <f t="shared" si="615"/>
        <v>48</v>
      </c>
      <c r="AK75" s="93">
        <f t="shared" si="616"/>
        <v>0.78688524560364</v>
      </c>
      <c r="AL75" s="115">
        <f t="shared" si="434"/>
        <v>0.052459016373576</v>
      </c>
      <c r="AM75" s="115">
        <f t="shared" si="435"/>
        <v>0.0314754098241456</v>
      </c>
      <c r="AN75" s="69">
        <f t="shared" si="436"/>
        <v>13.92</v>
      </c>
      <c r="AQ75" s="92"/>
      <c r="BC75" s="92">
        <f t="shared" si="478"/>
        <v>44531.0000000231</v>
      </c>
      <c r="BD75" s="106">
        <f t="shared" si="353"/>
        <v>681</v>
      </c>
      <c r="BE75" s="92">
        <v>44593.9902083333</v>
      </c>
      <c r="BF75" s="95">
        <v>684.925</v>
      </c>
      <c r="BG75" s="93">
        <f t="shared" si="617"/>
        <v>62.9902083101988</v>
      </c>
      <c r="BH75" s="63" t="s">
        <v>121</v>
      </c>
      <c r="BI75" s="106">
        <f t="shared" si="618"/>
        <v>3.92499999999995</v>
      </c>
      <c r="BJ75" s="93">
        <f t="shared" si="619"/>
        <v>0.0623112719467615</v>
      </c>
      <c r="BK75" s="115">
        <f t="shared" si="437"/>
        <v>0.00415408479645077</v>
      </c>
      <c r="BL75" s="115">
        <f t="shared" si="438"/>
        <v>0.00249245087787046</v>
      </c>
      <c r="BM75" s="69">
        <f t="shared" si="439"/>
        <v>1.13824999999999</v>
      </c>
      <c r="BS75">
        <v>3</v>
      </c>
      <c r="BT75" s="138">
        <v>44631</v>
      </c>
      <c r="BU75" s="142">
        <v>0.404861111111111</v>
      </c>
      <c r="BV75" s="49">
        <v>10.8</v>
      </c>
      <c r="BW75" s="49">
        <v>15.51</v>
      </c>
      <c r="BX75" s="139">
        <f t="shared" si="725"/>
        <v>1.43611111111111</v>
      </c>
      <c r="BY75" t="s">
        <v>230</v>
      </c>
      <c r="BZ75" s="144" t="s">
        <v>270</v>
      </c>
      <c r="CA75" t="s">
        <v>124</v>
      </c>
      <c r="CB75" s="142">
        <v>0.447916666666667</v>
      </c>
      <c r="CC75">
        <v>11.6</v>
      </c>
      <c r="CD75">
        <v>11.61</v>
      </c>
      <c r="CE75" s="115">
        <f t="shared" si="488"/>
        <v>1.00086206896552</v>
      </c>
      <c r="CF75" t="s">
        <v>66</v>
      </c>
      <c r="CG75" s="145" t="s">
        <v>83</v>
      </c>
      <c r="CJ75" s="92">
        <f t="shared" si="662"/>
        <v>44593.9902083333</v>
      </c>
      <c r="CK75" s="106">
        <f t="shared" si="663"/>
        <v>684.925</v>
      </c>
      <c r="CL75" s="146">
        <v>44631.4131944444</v>
      </c>
      <c r="CM75" s="63">
        <v>757.89</v>
      </c>
      <c r="CN75" s="106">
        <f t="shared" si="727"/>
        <v>72.965</v>
      </c>
      <c r="CO75" s="63">
        <v>6882.581</v>
      </c>
      <c r="CP75" s="106"/>
      <c r="CQ75" s="106"/>
      <c r="CR75" s="106"/>
      <c r="CS75" s="106"/>
      <c r="CT75" s="92">
        <v>44652</v>
      </c>
      <c r="CU75" s="149">
        <v>6938</v>
      </c>
      <c r="CV75" s="93">
        <f t="shared" si="604"/>
        <v>58.0097916667</v>
      </c>
      <c r="CW75" s="63" t="s">
        <v>121</v>
      </c>
      <c r="CX75" s="106">
        <f>(CU75-CO75)+CN75</f>
        <v>128.384</v>
      </c>
      <c r="CY75" s="93">
        <f t="shared" ref="CY75:CY84" si="728">CX75/CV75</f>
        <v>2.2131436144029</v>
      </c>
      <c r="CZ75" s="115">
        <f t="shared" ref="CZ75:CZ84" si="729">CY75/15</f>
        <v>0.14754290762686</v>
      </c>
      <c r="DA75" s="115">
        <f t="shared" ref="DA75:DA84" si="730">CY75/25</f>
        <v>0.0885257445761161</v>
      </c>
      <c r="DB75" s="69">
        <f t="shared" ref="DB75:DB84" si="731">CX75*0.29</f>
        <v>37.23136</v>
      </c>
      <c r="DE75" s="92">
        <f t="shared" si="664"/>
        <v>44652</v>
      </c>
      <c r="DF75" s="106">
        <f t="shared" si="665"/>
        <v>6938</v>
      </c>
      <c r="DG75" s="106"/>
      <c r="DH75" s="106"/>
      <c r="DI75" s="106"/>
      <c r="DJ75" s="106"/>
      <c r="DK75" s="92">
        <v>44713</v>
      </c>
      <c r="DL75" s="150">
        <v>7604.09</v>
      </c>
      <c r="DM75" s="93">
        <f t="shared" si="606"/>
        <v>61</v>
      </c>
      <c r="DN75" s="63" t="s">
        <v>65</v>
      </c>
      <c r="DO75" s="106">
        <f t="shared" si="607"/>
        <v>666.09</v>
      </c>
      <c r="DP75" s="93">
        <f t="shared" ref="DP75:DP84" si="732">DO75/DM75</f>
        <v>10.9195081967213</v>
      </c>
      <c r="DQ75" s="115">
        <f t="shared" ref="DQ75:DQ84" si="733">DP75/15</f>
        <v>0.727967213114754</v>
      </c>
      <c r="DR75" s="115">
        <f t="shared" ref="DR75:DR84" si="734">DP75/25</f>
        <v>0.436780327868853</v>
      </c>
      <c r="DS75" s="69">
        <f t="shared" ref="DS75:DS84" si="735">DO75*0.29</f>
        <v>193.1661</v>
      </c>
      <c r="DV75" s="92">
        <f t="shared" si="666"/>
        <v>44713</v>
      </c>
      <c r="DW75" s="106">
        <f t="shared" si="667"/>
        <v>7604.09</v>
      </c>
      <c r="DX75" s="106"/>
      <c r="DY75" s="106"/>
      <c r="DZ75" s="106"/>
      <c r="EA75" s="106"/>
      <c r="EB75" s="92">
        <v>44774</v>
      </c>
      <c r="EC75" s="149">
        <v>8584</v>
      </c>
      <c r="ED75" s="93">
        <f t="shared" si="608"/>
        <v>61</v>
      </c>
      <c r="EE75" s="63" t="s">
        <v>65</v>
      </c>
      <c r="EF75" s="106">
        <f t="shared" si="609"/>
        <v>979.91</v>
      </c>
      <c r="EG75" s="93">
        <f t="shared" ref="EG75:EG84" si="736">EF75/ED75</f>
        <v>16.0640983606557</v>
      </c>
      <c r="EH75" s="115">
        <f t="shared" ref="EH75:EH84" si="737">EG75/15</f>
        <v>1.07093989071038</v>
      </c>
      <c r="EI75" s="115">
        <f t="shared" ref="EI75:EI84" si="738">EG75/25</f>
        <v>0.642563934426229</v>
      </c>
      <c r="EJ75" s="69">
        <f t="shared" ref="EJ75:EJ84" si="739">EF75*0.29</f>
        <v>284.1739</v>
      </c>
      <c r="EM75" s="92">
        <f t="shared" si="668"/>
        <v>44774</v>
      </c>
      <c r="EN75" s="106">
        <f t="shared" si="669"/>
        <v>8584</v>
      </c>
      <c r="EO75" s="106"/>
      <c r="EP75" s="106"/>
      <c r="EQ75" s="106"/>
      <c r="ER75" s="106"/>
      <c r="ES75" s="92">
        <v>44835</v>
      </c>
      <c r="ET75" s="149">
        <v>9528</v>
      </c>
      <c r="EU75" s="93">
        <f t="shared" si="563"/>
        <v>61</v>
      </c>
      <c r="EV75" s="63" t="s">
        <v>65</v>
      </c>
      <c r="EW75" s="106">
        <f t="shared" si="700"/>
        <v>944</v>
      </c>
      <c r="EX75" s="93">
        <f t="shared" ref="EX75:EX84" si="740">EW75/EU75</f>
        <v>15.4754098360656</v>
      </c>
      <c r="EY75" s="115">
        <f t="shared" ref="EY75:EY84" si="741">EX75/15</f>
        <v>1.03169398907104</v>
      </c>
      <c r="EZ75" s="115">
        <f t="shared" ref="EZ75:EZ84" si="742">EX75/25</f>
        <v>0.619016393442623</v>
      </c>
      <c r="FA75" s="69">
        <f t="shared" ref="FA75:FA84" si="743">EW75*0.29</f>
        <v>273.76</v>
      </c>
      <c r="FD75" s="92">
        <f t="shared" si="670"/>
        <v>44835</v>
      </c>
      <c r="FE75" s="106">
        <f t="shared" si="671"/>
        <v>9528</v>
      </c>
      <c r="FF75" s="106"/>
      <c r="FG75" s="106"/>
      <c r="FH75" s="106"/>
      <c r="FI75" s="106"/>
      <c r="FJ75" s="92">
        <v>44896</v>
      </c>
      <c r="FK75" s="149">
        <v>10325</v>
      </c>
      <c r="FL75" s="93">
        <f t="shared" si="564"/>
        <v>61</v>
      </c>
      <c r="FM75" s="63" t="s">
        <v>65</v>
      </c>
      <c r="FN75" s="106">
        <f t="shared" si="150"/>
        <v>797</v>
      </c>
      <c r="FO75" s="93">
        <f t="shared" ref="FO75:FO84" si="744">FN75/FL75</f>
        <v>13.0655737704918</v>
      </c>
      <c r="FP75" s="115">
        <f t="shared" ref="FP75:FP84" si="745">FO75/15</f>
        <v>0.87103825136612</v>
      </c>
      <c r="FQ75" s="115">
        <f t="shared" ref="FQ75:FQ84" si="746">FO75/25</f>
        <v>0.522622950819672</v>
      </c>
      <c r="FR75" s="69">
        <f t="shared" ref="FR75:FR84" si="747">FN75*0.29</f>
        <v>231.13</v>
      </c>
      <c r="FU75" s="92">
        <f t="shared" si="672"/>
        <v>44896</v>
      </c>
      <c r="FV75" s="106">
        <f t="shared" si="673"/>
        <v>10325</v>
      </c>
      <c r="FW75" s="106"/>
      <c r="FX75" s="106"/>
      <c r="FY75" s="106"/>
      <c r="FZ75" s="106"/>
      <c r="GA75" s="92">
        <v>44958</v>
      </c>
      <c r="GB75" s="106">
        <v>10948.777</v>
      </c>
      <c r="GC75" s="93">
        <f t="shared" si="565"/>
        <v>62</v>
      </c>
      <c r="GD75" s="63" t="s">
        <v>65</v>
      </c>
      <c r="GE75" s="106">
        <f t="shared" si="195"/>
        <v>623.777</v>
      </c>
      <c r="GF75" s="93">
        <f t="shared" ref="GF75:GF84" si="748">GE75/GC75</f>
        <v>10.0609193548387</v>
      </c>
      <c r="GG75" s="115">
        <f t="shared" ref="GG75:GG84" si="749">GF75/15</f>
        <v>0.670727956989247</v>
      </c>
      <c r="GH75" s="115">
        <f t="shared" ref="GH75:GH84" si="750">GF75/25</f>
        <v>0.402436774193548</v>
      </c>
      <c r="GI75" s="69">
        <f t="shared" ref="GI75:GI84" si="751">GE75*0.29</f>
        <v>180.89533</v>
      </c>
      <c r="GL75" s="92">
        <f t="shared" si="674"/>
        <v>44958</v>
      </c>
      <c r="GM75" s="106">
        <f t="shared" si="675"/>
        <v>10948.777</v>
      </c>
      <c r="GN75" s="106"/>
      <c r="GO75" s="106"/>
      <c r="GP75" s="106"/>
      <c r="GQ75" s="106"/>
      <c r="GR75" s="92">
        <v>45017</v>
      </c>
      <c r="GS75" s="106">
        <v>11527.848</v>
      </c>
      <c r="GT75" s="93">
        <f t="shared" si="566"/>
        <v>59</v>
      </c>
      <c r="GU75" s="63" t="s">
        <v>65</v>
      </c>
      <c r="GV75" s="106">
        <f t="shared" si="263"/>
        <v>579.071</v>
      </c>
      <c r="GW75" s="93">
        <f t="shared" ref="GW75:GW84" si="752">GV75/GT75</f>
        <v>9.81476271186441</v>
      </c>
      <c r="GX75" s="115">
        <f t="shared" ref="GX75:GX84" si="753">GW75/15</f>
        <v>0.654317514124294</v>
      </c>
      <c r="GY75" s="115">
        <f t="shared" ref="GY75:GY84" si="754">GW75/25</f>
        <v>0.392590508474576</v>
      </c>
      <c r="GZ75" s="69">
        <f t="shared" ref="GZ75:GZ84" si="755">GV75*0.29</f>
        <v>167.93059</v>
      </c>
      <c r="HC75" s="92">
        <f t="shared" si="676"/>
        <v>45017</v>
      </c>
      <c r="HD75" s="106">
        <f t="shared" si="677"/>
        <v>11527.848</v>
      </c>
      <c r="HE75" s="92">
        <v>45078</v>
      </c>
      <c r="HF75" s="106">
        <v>12271.079</v>
      </c>
      <c r="HG75" s="93">
        <v>59</v>
      </c>
      <c r="HH75" s="63" t="s">
        <v>65</v>
      </c>
      <c r="HI75" s="106">
        <f t="shared" si="678"/>
        <v>743.231</v>
      </c>
      <c r="HJ75" s="93">
        <f t="shared" ref="HJ75:HJ84" si="756">HI75/HG75</f>
        <v>12.5971355932203</v>
      </c>
      <c r="HK75" s="115">
        <f t="shared" ref="HK75:HK84" si="757">HJ75/15</f>
        <v>0.839809039548022</v>
      </c>
      <c r="HL75" s="115">
        <f t="shared" ref="HL75:HL84" si="758">HJ75/25</f>
        <v>0.503885423728813</v>
      </c>
      <c r="HM75" s="69">
        <f t="shared" ref="HM75:HM84" si="759">HI75*0.29</f>
        <v>215.53699</v>
      </c>
      <c r="HP75" s="92">
        <f t="shared" si="679"/>
        <v>45078</v>
      </c>
      <c r="HQ75" s="106">
        <f t="shared" si="680"/>
        <v>12271.079</v>
      </c>
      <c r="HR75" s="92">
        <v>45139</v>
      </c>
      <c r="HS75" s="106">
        <v>13289.972</v>
      </c>
      <c r="HT75" s="93">
        <f t="shared" si="681"/>
        <v>61</v>
      </c>
      <c r="HU75" s="63" t="s">
        <v>65</v>
      </c>
      <c r="HV75" s="106">
        <f t="shared" si="682"/>
        <v>1018.893</v>
      </c>
      <c r="HW75" s="93">
        <f t="shared" si="683"/>
        <v>16.7031639344262</v>
      </c>
      <c r="HX75" s="115">
        <f t="shared" ref="HX75:HX84" si="760">HW75/15</f>
        <v>1.11354426229508</v>
      </c>
      <c r="HY75" s="115">
        <f t="shared" ref="HY75:HY84" si="761">HW75/25</f>
        <v>0.668126557377049</v>
      </c>
      <c r="HZ75" s="69">
        <f t="shared" si="173"/>
        <v>285.401191963636</v>
      </c>
      <c r="IC75" s="92">
        <f t="shared" si="684"/>
        <v>45139</v>
      </c>
      <c r="ID75" s="106">
        <f t="shared" si="685"/>
        <v>13289.972</v>
      </c>
      <c r="IE75" s="92">
        <v>45200</v>
      </c>
      <c r="IF75" s="106">
        <v>14146.88</v>
      </c>
      <c r="IG75" s="93">
        <f t="shared" si="686"/>
        <v>61</v>
      </c>
      <c r="IH75" s="63" t="s">
        <v>65</v>
      </c>
      <c r="II75" s="106">
        <f t="shared" si="480"/>
        <v>856.907999999999</v>
      </c>
      <c r="IJ75" s="93">
        <f t="shared" si="655"/>
        <v>14.0476721311475</v>
      </c>
      <c r="IK75" s="115">
        <f t="shared" ref="IK75:IK84" si="762">IJ75/15</f>
        <v>0.936511475409835</v>
      </c>
      <c r="IL75" s="115">
        <f t="shared" ref="IL75:IL84" si="763">IJ75/25</f>
        <v>0.561906885245901</v>
      </c>
      <c r="IM75" s="69">
        <f t="shared" si="175"/>
        <v>240.027720872727</v>
      </c>
      <c r="IP75" s="92">
        <f t="shared" si="176"/>
        <v>45200</v>
      </c>
      <c r="IQ75" s="164">
        <f t="shared" si="477"/>
        <v>14146.88</v>
      </c>
      <c r="IR75" s="92">
        <v>45261</v>
      </c>
      <c r="IS75" s="106">
        <v>14771.601</v>
      </c>
      <c r="IT75" s="93">
        <v>61</v>
      </c>
      <c r="IU75" s="63" t="s">
        <v>65</v>
      </c>
      <c r="IV75" s="106">
        <f t="shared" si="658"/>
        <v>624.721000000001</v>
      </c>
      <c r="IW75" s="93">
        <f t="shared" si="178"/>
        <v>10.2413278688525</v>
      </c>
      <c r="IX75" s="115">
        <f t="shared" si="179"/>
        <v>0.682755191256832</v>
      </c>
      <c r="IY75" s="115">
        <f t="shared" si="165"/>
        <v>0.409653114754099</v>
      </c>
      <c r="IZ75" s="69">
        <f t="shared" si="166"/>
        <v>174.990031381819</v>
      </c>
      <c r="JC75" s="92">
        <f t="shared" si="187"/>
        <v>45261</v>
      </c>
      <c r="JD75" s="106">
        <f t="shared" si="188"/>
        <v>14771.601</v>
      </c>
      <c r="JE75" s="92">
        <v>45323</v>
      </c>
      <c r="JF75" s="177">
        <v>15674.33</v>
      </c>
      <c r="JG75" s="93">
        <f t="shared" si="659"/>
        <v>62</v>
      </c>
      <c r="JH75" s="63" t="s">
        <v>65</v>
      </c>
      <c r="JI75" s="106">
        <f t="shared" si="180"/>
        <v>902.728999999999</v>
      </c>
      <c r="JJ75" s="93">
        <f t="shared" si="181"/>
        <v>14.5601451612903</v>
      </c>
      <c r="JK75" s="115">
        <f t="shared" si="182"/>
        <v>0.970676344086021</v>
      </c>
      <c r="JL75" s="115">
        <f t="shared" si="167"/>
        <v>0.582405806451613</v>
      </c>
      <c r="JM75" s="69">
        <f t="shared" si="168"/>
        <v>252.862599527273</v>
      </c>
      <c r="JP75" s="92">
        <f t="shared" ref="JP75:JP84" si="764">JE75</f>
        <v>45323</v>
      </c>
      <c r="JQ75" s="106">
        <f t="shared" ref="JQ75:JQ84" si="765">JF75</f>
        <v>15674.33</v>
      </c>
      <c r="JR75" s="92">
        <v>45383</v>
      </c>
      <c r="JS75" s="106">
        <v>16625.526</v>
      </c>
      <c r="JT75" s="93">
        <f t="shared" si="660"/>
        <v>60</v>
      </c>
      <c r="JU75" s="63" t="s">
        <v>65</v>
      </c>
      <c r="JV75" s="106">
        <f t="shared" si="661"/>
        <v>951.196000000002</v>
      </c>
      <c r="JW75" s="93">
        <f t="shared" si="183"/>
        <v>15.8532666666667</v>
      </c>
      <c r="JX75" s="115">
        <f t="shared" si="184"/>
        <v>1.05688444444445</v>
      </c>
      <c r="JY75" s="115">
        <f t="shared" si="169"/>
        <v>0.634130666666668</v>
      </c>
      <c r="JZ75" s="69">
        <f t="shared" si="170"/>
        <v>266.438646836364</v>
      </c>
    </row>
    <row r="76" spans="1:286">
      <c r="A76" t="str">
        <f>'SATEC Meter Schedule Template'!C76</f>
        <v>RMT-APL-01-MDB4-APR65-01-50002681-DL1</v>
      </c>
      <c r="B76" t="str">
        <f>'SATEC Meter Schedule Template'!D76</f>
        <v>MTR-APL-01-MDB4-APR65-01</v>
      </c>
      <c r="C76" t="str">
        <f>'SATEC Meter Schedule Template'!P76</f>
        <v>MDB4</v>
      </c>
      <c r="D76" t="str">
        <f>'SATEC Meter Schedule Template'!Q76</f>
        <v>APR65</v>
      </c>
      <c r="E76" t="str">
        <f>'SATEC Meter Schedule Template'!R76</f>
        <v>01</v>
      </c>
      <c r="F76">
        <f>'SATEC Meter Schedule Template'!S76</f>
        <v>50002681</v>
      </c>
      <c r="G76" t="str">
        <f>'SATEC Meter Schedule Template'!V76</f>
        <v>DL1</v>
      </c>
      <c r="H76" s="61" t="s">
        <v>271</v>
      </c>
      <c r="I76" s="63">
        <v>50002681</v>
      </c>
      <c r="J76" s="18" t="s">
        <v>272</v>
      </c>
      <c r="K76" s="92"/>
      <c r="L76" s="93"/>
      <c r="M76" s="92"/>
      <c r="N76" s="94"/>
      <c r="O76" s="95"/>
      <c r="P76" s="95"/>
      <c r="Q76" s="95"/>
      <c r="R76" s="105">
        <v>44398</v>
      </c>
      <c r="S76" s="63">
        <v>0</v>
      </c>
      <c r="T76" s="92">
        <v>44470</v>
      </c>
      <c r="U76" s="93">
        <v>983</v>
      </c>
      <c r="V76" s="93">
        <f t="shared" si="611"/>
        <v>72</v>
      </c>
      <c r="W76" s="63" t="s">
        <v>65</v>
      </c>
      <c r="X76" s="106">
        <f t="shared" si="612"/>
        <v>983</v>
      </c>
      <c r="Y76" s="93">
        <f t="shared" si="613"/>
        <v>13.6527777777778</v>
      </c>
      <c r="Z76" s="115">
        <f t="shared" ref="Z76:Z84" si="766">Y76/15</f>
        <v>0.910185185185185</v>
      </c>
      <c r="AA76" s="115">
        <f t="shared" ref="AA76:AA84" si="767">Y76/25</f>
        <v>0.546111111111111</v>
      </c>
      <c r="AB76" s="69">
        <f t="shared" ref="AB76:AB84" si="768">X76*0.29</f>
        <v>285.07</v>
      </c>
      <c r="AC76" s="93"/>
      <c r="AD76" s="92">
        <f t="shared" si="726"/>
        <v>44470</v>
      </c>
      <c r="AE76" s="106">
        <f t="shared" si="486"/>
        <v>983</v>
      </c>
      <c r="AF76" s="92">
        <v>44531.0000000231</v>
      </c>
      <c r="AG76" s="93">
        <v>2009</v>
      </c>
      <c r="AH76" s="93">
        <f t="shared" si="614"/>
        <v>61.0000000231012</v>
      </c>
      <c r="AI76" s="63" t="s">
        <v>65</v>
      </c>
      <c r="AJ76" s="106">
        <f t="shared" si="615"/>
        <v>1026</v>
      </c>
      <c r="AK76" s="93">
        <f t="shared" si="616"/>
        <v>16.8196721247778</v>
      </c>
      <c r="AL76" s="115">
        <f t="shared" ref="AL76:AL84" si="769">AK76/15</f>
        <v>1.12131147498519</v>
      </c>
      <c r="AM76" s="115">
        <f t="shared" ref="AM76:AM84" si="770">AK76/25</f>
        <v>0.672786884991112</v>
      </c>
      <c r="AN76" s="69">
        <f t="shared" ref="AN76:AN84" si="771">AJ76*0.29</f>
        <v>297.54</v>
      </c>
      <c r="AQ76" s="92"/>
      <c r="BC76" s="92">
        <f t="shared" si="478"/>
        <v>44531.0000000231</v>
      </c>
      <c r="BD76" s="106">
        <f t="shared" si="353"/>
        <v>2009</v>
      </c>
      <c r="BE76" s="92">
        <v>44593.954212963</v>
      </c>
      <c r="BF76" s="95">
        <v>3606.565</v>
      </c>
      <c r="BG76" s="93">
        <f t="shared" si="617"/>
        <v>62.9542129398978</v>
      </c>
      <c r="BH76" s="63" t="s">
        <v>65</v>
      </c>
      <c r="BI76" s="106">
        <f t="shared" si="618"/>
        <v>1597.565</v>
      </c>
      <c r="BJ76" s="93">
        <f t="shared" si="619"/>
        <v>25.3766177892684</v>
      </c>
      <c r="BK76" s="115">
        <f t="shared" ref="BK76:BK84" si="772">BJ76/15</f>
        <v>1.69177451928456</v>
      </c>
      <c r="BL76" s="115">
        <f t="shared" ref="BL76:BL84" si="773">BJ76/25</f>
        <v>1.01506471157073</v>
      </c>
      <c r="BM76" s="69">
        <f t="shared" ref="BM76:BM84" si="774">BI76*0.29</f>
        <v>463.29385</v>
      </c>
      <c r="BT76" s="138">
        <v>44631</v>
      </c>
      <c r="CF76" t="s">
        <v>82</v>
      </c>
      <c r="CG76" s="145" t="s">
        <v>83</v>
      </c>
      <c r="CJ76" s="92">
        <f t="shared" si="662"/>
        <v>44593.954212963</v>
      </c>
      <c r="CK76" s="106">
        <f t="shared" si="663"/>
        <v>3606.565</v>
      </c>
      <c r="CL76" s="146">
        <v>44593.954212963</v>
      </c>
      <c r="CM76" s="106"/>
      <c r="CN76" s="106"/>
      <c r="CO76" s="106"/>
      <c r="CP76" s="106"/>
      <c r="CQ76" s="106"/>
      <c r="CR76" s="106"/>
      <c r="CS76" s="106"/>
      <c r="CT76" s="92">
        <v>44652</v>
      </c>
      <c r="CU76" s="149">
        <v>4656</v>
      </c>
      <c r="CV76" s="93">
        <f t="shared" si="604"/>
        <v>58.045787037001</v>
      </c>
      <c r="CW76" s="63" t="s">
        <v>65</v>
      </c>
      <c r="CX76" s="106">
        <f t="shared" si="605"/>
        <v>1049.435</v>
      </c>
      <c r="CY76" s="93">
        <f t="shared" si="728"/>
        <v>18.0794344184022</v>
      </c>
      <c r="CZ76" s="115">
        <f t="shared" si="729"/>
        <v>1.20529562789348</v>
      </c>
      <c r="DA76" s="115">
        <f t="shared" si="730"/>
        <v>0.723177376736088</v>
      </c>
      <c r="DB76" s="69">
        <f t="shared" si="731"/>
        <v>304.33615</v>
      </c>
      <c r="DE76" s="92">
        <f t="shared" si="664"/>
        <v>44652</v>
      </c>
      <c r="DF76" s="106">
        <f t="shared" si="665"/>
        <v>4656</v>
      </c>
      <c r="DG76" s="106"/>
      <c r="DH76" s="106"/>
      <c r="DI76" s="106"/>
      <c r="DJ76" s="106"/>
      <c r="DK76" s="92">
        <v>44713</v>
      </c>
      <c r="DL76" s="150">
        <v>5338.742</v>
      </c>
      <c r="DM76" s="93">
        <f t="shared" si="606"/>
        <v>61</v>
      </c>
      <c r="DN76" s="63" t="s">
        <v>65</v>
      </c>
      <c r="DO76" s="106">
        <f t="shared" si="607"/>
        <v>682.742</v>
      </c>
      <c r="DP76" s="93">
        <f t="shared" si="732"/>
        <v>11.1924918032787</v>
      </c>
      <c r="DQ76" s="115">
        <f t="shared" si="733"/>
        <v>0.746166120218579</v>
      </c>
      <c r="DR76" s="115">
        <f t="shared" si="734"/>
        <v>0.447699672131148</v>
      </c>
      <c r="DS76" s="69">
        <f t="shared" si="735"/>
        <v>197.99518</v>
      </c>
      <c r="DV76" s="92">
        <f t="shared" si="666"/>
        <v>44713</v>
      </c>
      <c r="DW76" s="106">
        <f t="shared" si="667"/>
        <v>5338.742</v>
      </c>
      <c r="DX76" s="106"/>
      <c r="DY76" s="106"/>
      <c r="DZ76" s="106"/>
      <c r="EA76" s="106"/>
      <c r="EB76" s="92">
        <v>44774</v>
      </c>
      <c r="EC76" s="149">
        <v>6571</v>
      </c>
      <c r="ED76" s="93">
        <f t="shared" si="608"/>
        <v>61</v>
      </c>
      <c r="EE76" s="63" t="s">
        <v>65</v>
      </c>
      <c r="EF76" s="106">
        <f t="shared" si="609"/>
        <v>1232.258</v>
      </c>
      <c r="EG76" s="93">
        <f t="shared" si="736"/>
        <v>20.2009508196721</v>
      </c>
      <c r="EH76" s="115">
        <f t="shared" si="737"/>
        <v>1.34673005464481</v>
      </c>
      <c r="EI76" s="115">
        <f t="shared" si="738"/>
        <v>0.808038032786885</v>
      </c>
      <c r="EJ76" s="69">
        <f t="shared" si="739"/>
        <v>357.35482</v>
      </c>
      <c r="EM76" s="92">
        <f t="shared" si="668"/>
        <v>44774</v>
      </c>
      <c r="EN76" s="106">
        <f t="shared" si="669"/>
        <v>6571</v>
      </c>
      <c r="EO76" s="106"/>
      <c r="EP76" s="106"/>
      <c r="EQ76" s="106"/>
      <c r="ER76" s="106"/>
      <c r="ES76" s="92">
        <v>44835</v>
      </c>
      <c r="ET76" s="149">
        <v>7946</v>
      </c>
      <c r="EU76" s="93">
        <f t="shared" si="563"/>
        <v>61</v>
      </c>
      <c r="EV76" s="63" t="s">
        <v>65</v>
      </c>
      <c r="EW76" s="106">
        <f t="shared" si="700"/>
        <v>1375</v>
      </c>
      <c r="EX76" s="93">
        <f t="shared" si="740"/>
        <v>22.5409836065574</v>
      </c>
      <c r="EY76" s="115">
        <f t="shared" si="741"/>
        <v>1.50273224043716</v>
      </c>
      <c r="EZ76" s="115">
        <f t="shared" si="742"/>
        <v>0.901639344262295</v>
      </c>
      <c r="FA76" s="69">
        <f t="shared" si="743"/>
        <v>398.75</v>
      </c>
      <c r="FD76" s="92">
        <f t="shared" si="670"/>
        <v>44835</v>
      </c>
      <c r="FE76" s="106">
        <f t="shared" si="671"/>
        <v>7946</v>
      </c>
      <c r="FF76" s="106"/>
      <c r="FG76" s="106"/>
      <c r="FH76" s="106"/>
      <c r="FI76" s="106"/>
      <c r="FJ76" s="92">
        <v>44896</v>
      </c>
      <c r="FK76" s="149">
        <v>8981</v>
      </c>
      <c r="FL76" s="93">
        <f t="shared" si="564"/>
        <v>61</v>
      </c>
      <c r="FM76" s="63" t="s">
        <v>65</v>
      </c>
      <c r="FN76" s="106">
        <f t="shared" ref="FN76:FN84" si="775">FK76-FE76</f>
        <v>1035</v>
      </c>
      <c r="FO76" s="93">
        <f t="shared" si="744"/>
        <v>16.9672131147541</v>
      </c>
      <c r="FP76" s="115">
        <f t="shared" si="745"/>
        <v>1.13114754098361</v>
      </c>
      <c r="FQ76" s="115">
        <f t="shared" si="746"/>
        <v>0.678688524590164</v>
      </c>
      <c r="FR76" s="69">
        <f t="shared" si="747"/>
        <v>300.15</v>
      </c>
      <c r="FU76" s="92">
        <f t="shared" si="672"/>
        <v>44896</v>
      </c>
      <c r="FV76" s="106">
        <f t="shared" si="673"/>
        <v>8981</v>
      </c>
      <c r="FW76" s="106"/>
      <c r="FX76" s="106"/>
      <c r="FY76" s="106"/>
      <c r="FZ76" s="106"/>
      <c r="GA76" s="92">
        <v>44958</v>
      </c>
      <c r="GB76" s="106">
        <v>10166.364</v>
      </c>
      <c r="GC76" s="93">
        <f t="shared" si="565"/>
        <v>62</v>
      </c>
      <c r="GD76" s="63" t="s">
        <v>65</v>
      </c>
      <c r="GE76" s="106">
        <f t="shared" si="195"/>
        <v>1185.364</v>
      </c>
      <c r="GF76" s="93">
        <f t="shared" si="748"/>
        <v>19.1187741935484</v>
      </c>
      <c r="GG76" s="115">
        <f t="shared" si="749"/>
        <v>1.27458494623656</v>
      </c>
      <c r="GH76" s="115">
        <f t="shared" si="750"/>
        <v>0.764750967741935</v>
      </c>
      <c r="GI76" s="69">
        <f t="shared" si="751"/>
        <v>343.75556</v>
      </c>
      <c r="GL76" s="92">
        <f t="shared" si="674"/>
        <v>44958</v>
      </c>
      <c r="GM76" s="106">
        <f t="shared" si="675"/>
        <v>10166.364</v>
      </c>
      <c r="GN76" s="106"/>
      <c r="GO76" s="106"/>
      <c r="GP76" s="106"/>
      <c r="GQ76" s="106"/>
      <c r="GR76" s="92">
        <v>45017</v>
      </c>
      <c r="GS76" s="106">
        <v>10866.339</v>
      </c>
      <c r="GT76" s="93">
        <f t="shared" si="566"/>
        <v>59</v>
      </c>
      <c r="GU76" s="63" t="s">
        <v>65</v>
      </c>
      <c r="GV76" s="106">
        <f t="shared" si="263"/>
        <v>699.975</v>
      </c>
      <c r="GW76" s="93">
        <f t="shared" si="752"/>
        <v>11.8639830508475</v>
      </c>
      <c r="GX76" s="115">
        <f t="shared" si="753"/>
        <v>0.790932203389831</v>
      </c>
      <c r="GY76" s="115">
        <f t="shared" si="754"/>
        <v>0.474559322033899</v>
      </c>
      <c r="GZ76" s="69">
        <f t="shared" si="755"/>
        <v>202.99275</v>
      </c>
      <c r="HC76" s="92">
        <f t="shared" si="676"/>
        <v>45017</v>
      </c>
      <c r="HD76" s="106">
        <f t="shared" si="677"/>
        <v>10866.339</v>
      </c>
      <c r="HE76" s="92">
        <v>45078</v>
      </c>
      <c r="HF76" s="106">
        <v>11668.397</v>
      </c>
      <c r="HG76" s="93">
        <v>59</v>
      </c>
      <c r="HH76" s="63" t="s">
        <v>65</v>
      </c>
      <c r="HI76" s="106">
        <f t="shared" si="678"/>
        <v>802.058000000001</v>
      </c>
      <c r="HJ76" s="93">
        <f t="shared" si="756"/>
        <v>13.5942033898305</v>
      </c>
      <c r="HK76" s="115">
        <f t="shared" si="757"/>
        <v>0.906280225988702</v>
      </c>
      <c r="HL76" s="115">
        <f t="shared" si="758"/>
        <v>0.543768135593221</v>
      </c>
      <c r="HM76" s="69">
        <f t="shared" si="759"/>
        <v>232.59682</v>
      </c>
      <c r="HP76" s="92">
        <f t="shared" si="679"/>
        <v>45078</v>
      </c>
      <c r="HQ76" s="106">
        <f t="shared" si="680"/>
        <v>11668.397</v>
      </c>
      <c r="HR76" s="92">
        <v>45139</v>
      </c>
      <c r="HS76" s="106">
        <v>12675.742</v>
      </c>
      <c r="HT76" s="93">
        <f t="shared" si="681"/>
        <v>61</v>
      </c>
      <c r="HU76" s="63" t="s">
        <v>65</v>
      </c>
      <c r="HV76" s="106">
        <f t="shared" si="682"/>
        <v>1007.345</v>
      </c>
      <c r="HW76" s="93">
        <f t="shared" si="683"/>
        <v>16.5138524590164</v>
      </c>
      <c r="HX76" s="115">
        <f t="shared" si="760"/>
        <v>1.10092349726776</v>
      </c>
      <c r="HY76" s="115">
        <f t="shared" si="761"/>
        <v>0.660554098360655</v>
      </c>
      <c r="HZ76" s="69">
        <f t="shared" si="173"/>
        <v>282.166492181818</v>
      </c>
      <c r="IC76" s="92">
        <f t="shared" si="684"/>
        <v>45139</v>
      </c>
      <c r="ID76" s="106">
        <f t="shared" si="685"/>
        <v>12675.742</v>
      </c>
      <c r="IE76" s="92">
        <v>45200</v>
      </c>
      <c r="IF76" s="106">
        <v>13361.289</v>
      </c>
      <c r="IG76" s="93">
        <f t="shared" si="686"/>
        <v>61</v>
      </c>
      <c r="IH76" s="63" t="s">
        <v>65</v>
      </c>
      <c r="II76" s="106">
        <f t="shared" si="480"/>
        <v>685.547</v>
      </c>
      <c r="IJ76" s="93">
        <f t="shared" si="655"/>
        <v>11.2384754098361</v>
      </c>
      <c r="IK76" s="115">
        <f t="shared" si="762"/>
        <v>0.749231693989072</v>
      </c>
      <c r="IL76" s="115">
        <f t="shared" si="763"/>
        <v>0.449539016393443</v>
      </c>
      <c r="IM76" s="69">
        <f t="shared" si="175"/>
        <v>192.027946945455</v>
      </c>
      <c r="IP76" s="92">
        <f t="shared" si="176"/>
        <v>45200</v>
      </c>
      <c r="IQ76" s="164">
        <f t="shared" si="477"/>
        <v>13361.289</v>
      </c>
      <c r="IR76" s="92">
        <v>45261</v>
      </c>
      <c r="IS76" s="106">
        <v>14443.349</v>
      </c>
      <c r="IT76" s="93">
        <v>61</v>
      </c>
      <c r="IU76" s="63" t="s">
        <v>65</v>
      </c>
      <c r="IV76" s="106">
        <f t="shared" si="658"/>
        <v>1082.06</v>
      </c>
      <c r="IW76" s="93">
        <f t="shared" si="178"/>
        <v>17.7386885245902</v>
      </c>
      <c r="IX76" s="115">
        <f t="shared" si="179"/>
        <v>1.18257923497268</v>
      </c>
      <c r="IY76" s="115">
        <f t="shared" ref="IY76:IY84" si="776">IW76/25</f>
        <v>0.709547540983606</v>
      </c>
      <c r="IZ76" s="69">
        <f t="shared" ref="IZ76:IZ84" si="777">IV76*IZ$1</f>
        <v>303.094842909091</v>
      </c>
      <c r="JC76" s="92">
        <f t="shared" si="187"/>
        <v>45261</v>
      </c>
      <c r="JD76" s="106">
        <f t="shared" si="188"/>
        <v>14443.349</v>
      </c>
      <c r="JE76" s="92">
        <v>45323</v>
      </c>
      <c r="JF76" s="177">
        <v>15499.336</v>
      </c>
      <c r="JG76" s="93">
        <f t="shared" si="659"/>
        <v>62</v>
      </c>
      <c r="JH76" s="63" t="s">
        <v>65</v>
      </c>
      <c r="JI76" s="106">
        <f t="shared" si="180"/>
        <v>1055.987</v>
      </c>
      <c r="JJ76" s="93">
        <f t="shared" si="181"/>
        <v>17.0320483870968</v>
      </c>
      <c r="JK76" s="115">
        <f t="shared" si="182"/>
        <v>1.13546989247312</v>
      </c>
      <c r="JL76" s="115">
        <f t="shared" ref="JL76:JL84" si="778">JJ76/25</f>
        <v>0.681281935483871</v>
      </c>
      <c r="JM76" s="69">
        <f t="shared" ref="JM76:JM84" si="779">JI76*JM$1</f>
        <v>295.791558581818</v>
      </c>
      <c r="JP76" s="92">
        <f t="shared" si="764"/>
        <v>45323</v>
      </c>
      <c r="JQ76" s="106">
        <f t="shared" si="765"/>
        <v>15499.336</v>
      </c>
      <c r="JR76" s="92">
        <v>45383</v>
      </c>
      <c r="JS76" s="106">
        <v>16146.215</v>
      </c>
      <c r="JT76" s="93">
        <f t="shared" si="660"/>
        <v>60</v>
      </c>
      <c r="JU76" s="63" t="s">
        <v>65</v>
      </c>
      <c r="JV76" s="106">
        <f t="shared" si="661"/>
        <v>646.879000000001</v>
      </c>
      <c r="JW76" s="93">
        <f t="shared" si="183"/>
        <v>10.7813166666667</v>
      </c>
      <c r="JX76" s="115">
        <f t="shared" si="184"/>
        <v>0.718754444444445</v>
      </c>
      <c r="JY76" s="115">
        <f t="shared" ref="JY76:JY84" si="780">JW76/25</f>
        <v>0.431252666666667</v>
      </c>
      <c r="JZ76" s="69">
        <f t="shared" ref="JZ76:JZ84" si="781">JV76*JZ$1</f>
        <v>181.196688618182</v>
      </c>
    </row>
    <row r="77" spans="1:286">
      <c r="A77" t="str">
        <f>'SATEC Meter Schedule Template'!C77</f>
        <v>RMT-APL-01-MDB4-APR66-01-50002681-DL2</v>
      </c>
      <c r="B77" t="str">
        <f>'SATEC Meter Schedule Template'!D77</f>
        <v>MTR-APL-01-MDB4-APR66-01</v>
      </c>
      <c r="C77" t="str">
        <f>'SATEC Meter Schedule Template'!P77</f>
        <v>MDB4</v>
      </c>
      <c r="D77" t="str">
        <f>'SATEC Meter Schedule Template'!Q77</f>
        <v>APR66</v>
      </c>
      <c r="E77" t="str">
        <f>'SATEC Meter Schedule Template'!R77</f>
        <v>01</v>
      </c>
      <c r="F77">
        <f>'SATEC Meter Schedule Template'!S77</f>
        <v>50002681</v>
      </c>
      <c r="G77" t="str">
        <f>'SATEC Meter Schedule Template'!V77</f>
        <v>DL2</v>
      </c>
      <c r="H77" s="61" t="s">
        <v>273</v>
      </c>
      <c r="I77" s="63">
        <v>50002681</v>
      </c>
      <c r="J77" s="18" t="s">
        <v>274</v>
      </c>
      <c r="K77" s="92"/>
      <c r="L77" s="93"/>
      <c r="M77" s="92"/>
      <c r="N77" s="94"/>
      <c r="O77" s="95"/>
      <c r="P77" s="95"/>
      <c r="Q77" s="95"/>
      <c r="R77" s="105">
        <v>44398</v>
      </c>
      <c r="S77" s="63">
        <v>0</v>
      </c>
      <c r="T77" s="92">
        <v>44470</v>
      </c>
      <c r="U77" s="93">
        <v>970</v>
      </c>
      <c r="V77" s="93">
        <f t="shared" si="611"/>
        <v>72</v>
      </c>
      <c r="W77" s="63" t="s">
        <v>65</v>
      </c>
      <c r="X77" s="106">
        <f t="shared" si="612"/>
        <v>970</v>
      </c>
      <c r="Y77" s="93">
        <f t="shared" si="613"/>
        <v>13.4722222222222</v>
      </c>
      <c r="Z77" s="115">
        <f t="shared" si="766"/>
        <v>0.898148148148148</v>
      </c>
      <c r="AA77" s="115">
        <f t="shared" si="767"/>
        <v>0.538888888888889</v>
      </c>
      <c r="AB77" s="69">
        <f t="shared" si="768"/>
        <v>281.3</v>
      </c>
      <c r="AC77" s="93"/>
      <c r="AD77" s="92">
        <f t="shared" si="726"/>
        <v>44470</v>
      </c>
      <c r="AE77" s="106">
        <f t="shared" si="486"/>
        <v>970</v>
      </c>
      <c r="AF77" s="92">
        <v>44531.0000000231</v>
      </c>
      <c r="AG77" s="93">
        <v>1925</v>
      </c>
      <c r="AH77" s="93">
        <f t="shared" si="614"/>
        <v>61.0000000231012</v>
      </c>
      <c r="AI77" s="63" t="s">
        <v>65</v>
      </c>
      <c r="AJ77" s="106">
        <f t="shared" si="615"/>
        <v>955</v>
      </c>
      <c r="AK77" s="93">
        <f t="shared" si="616"/>
        <v>15.6557376989891</v>
      </c>
      <c r="AL77" s="115">
        <f t="shared" si="769"/>
        <v>1.04371584659927</v>
      </c>
      <c r="AM77" s="115">
        <f t="shared" si="770"/>
        <v>0.626229507959563</v>
      </c>
      <c r="AN77" s="69">
        <f t="shared" si="771"/>
        <v>276.95</v>
      </c>
      <c r="AQ77" s="92"/>
      <c r="BC77" s="92">
        <f t="shared" si="478"/>
        <v>44531.0000000231</v>
      </c>
      <c r="BD77" s="106">
        <f t="shared" si="353"/>
        <v>1925</v>
      </c>
      <c r="BE77" s="92">
        <v>44593.954212963</v>
      </c>
      <c r="BF77" s="95">
        <v>3378.501</v>
      </c>
      <c r="BG77" s="93">
        <f t="shared" si="617"/>
        <v>62.9542129398978</v>
      </c>
      <c r="BH77" s="63" t="s">
        <v>65</v>
      </c>
      <c r="BI77" s="106">
        <f t="shared" si="618"/>
        <v>1453.501</v>
      </c>
      <c r="BJ77" s="93">
        <f t="shared" si="619"/>
        <v>23.0882244749474</v>
      </c>
      <c r="BK77" s="115">
        <f t="shared" si="772"/>
        <v>1.53921496499649</v>
      </c>
      <c r="BL77" s="115">
        <f t="shared" si="773"/>
        <v>0.923528978997896</v>
      </c>
      <c r="BM77" s="69">
        <f t="shared" si="774"/>
        <v>421.51529</v>
      </c>
      <c r="BT77" s="138">
        <v>44631</v>
      </c>
      <c r="CF77" t="s">
        <v>82</v>
      </c>
      <c r="CG77" s="145" t="s">
        <v>83</v>
      </c>
      <c r="CJ77" s="92">
        <f t="shared" si="662"/>
        <v>44593.954212963</v>
      </c>
      <c r="CK77" s="106">
        <f t="shared" si="663"/>
        <v>3378.501</v>
      </c>
      <c r="CL77" s="146">
        <v>44593.954212963</v>
      </c>
      <c r="CM77" s="106"/>
      <c r="CN77" s="106"/>
      <c r="CO77" s="106"/>
      <c r="CP77" s="92">
        <v>44651</v>
      </c>
      <c r="CQ77" s="63">
        <v>4135.118</v>
      </c>
      <c r="CR77" s="106"/>
      <c r="CS77" s="106"/>
      <c r="CT77" s="92">
        <v>44652</v>
      </c>
      <c r="CU77" s="149">
        <v>4150</v>
      </c>
      <c r="CV77" s="93">
        <f t="shared" si="604"/>
        <v>58.045787037001</v>
      </c>
      <c r="CW77" s="63" t="s">
        <v>65</v>
      </c>
      <c r="CX77" s="106">
        <f t="shared" si="605"/>
        <v>771.499</v>
      </c>
      <c r="CY77" s="93">
        <f t="shared" si="728"/>
        <v>13.2912143909464</v>
      </c>
      <c r="CZ77" s="115">
        <f t="shared" si="729"/>
        <v>0.886080959396429</v>
      </c>
      <c r="DA77" s="115">
        <f t="shared" si="730"/>
        <v>0.531648575637858</v>
      </c>
      <c r="DB77" s="69">
        <f t="shared" si="731"/>
        <v>223.73471</v>
      </c>
      <c r="DE77" s="92">
        <f t="shared" si="664"/>
        <v>44652</v>
      </c>
      <c r="DF77" s="106">
        <f t="shared" si="665"/>
        <v>4150</v>
      </c>
      <c r="DG77" s="92"/>
      <c r="DI77" s="106"/>
      <c r="DJ77" s="106"/>
      <c r="DK77" s="92">
        <v>44713</v>
      </c>
      <c r="DL77" s="150">
        <v>5108.325</v>
      </c>
      <c r="DM77" s="93">
        <f t="shared" si="606"/>
        <v>61</v>
      </c>
      <c r="DN77" s="63" t="s">
        <v>65</v>
      </c>
      <c r="DO77" s="106">
        <f t="shared" si="607"/>
        <v>958.325</v>
      </c>
      <c r="DP77" s="93">
        <f t="shared" si="732"/>
        <v>15.7102459016393</v>
      </c>
      <c r="DQ77" s="115">
        <f t="shared" si="733"/>
        <v>1.04734972677596</v>
      </c>
      <c r="DR77" s="115">
        <f t="shared" si="734"/>
        <v>0.628409836065574</v>
      </c>
      <c r="DS77" s="69">
        <f t="shared" si="735"/>
        <v>277.91425</v>
      </c>
      <c r="DV77" s="92">
        <f t="shared" si="666"/>
        <v>44713</v>
      </c>
      <c r="DW77" s="106">
        <f t="shared" si="667"/>
        <v>5108.325</v>
      </c>
      <c r="DX77" s="92"/>
      <c r="DZ77" s="106"/>
      <c r="EA77" s="106"/>
      <c r="EB77" s="92">
        <v>44774</v>
      </c>
      <c r="EC77" s="149">
        <v>5954</v>
      </c>
      <c r="ED77" s="93">
        <f t="shared" si="608"/>
        <v>61</v>
      </c>
      <c r="EE77" s="63" t="s">
        <v>65</v>
      </c>
      <c r="EF77" s="106">
        <f t="shared" si="609"/>
        <v>845.675</v>
      </c>
      <c r="EG77" s="93">
        <f t="shared" si="736"/>
        <v>13.8635245901639</v>
      </c>
      <c r="EH77" s="115">
        <f t="shared" si="737"/>
        <v>0.924234972677596</v>
      </c>
      <c r="EI77" s="115">
        <f t="shared" si="738"/>
        <v>0.554540983606557</v>
      </c>
      <c r="EJ77" s="69">
        <f t="shared" si="739"/>
        <v>245.24575</v>
      </c>
      <c r="EM77" s="92">
        <f t="shared" si="668"/>
        <v>44774</v>
      </c>
      <c r="EN77" s="106">
        <f t="shared" si="669"/>
        <v>5954</v>
      </c>
      <c r="EO77" s="92"/>
      <c r="EQ77" s="106"/>
      <c r="ER77" s="106"/>
      <c r="ES77" s="92">
        <v>44835</v>
      </c>
      <c r="ET77" s="149">
        <v>6558</v>
      </c>
      <c r="EU77" s="93">
        <f t="shared" si="563"/>
        <v>61</v>
      </c>
      <c r="EV77" s="63" t="s">
        <v>65</v>
      </c>
      <c r="EW77" s="106">
        <f t="shared" si="700"/>
        <v>604</v>
      </c>
      <c r="EX77" s="93">
        <f t="shared" si="740"/>
        <v>9.90163934426229</v>
      </c>
      <c r="EY77" s="115">
        <f t="shared" si="741"/>
        <v>0.660109289617486</v>
      </c>
      <c r="EZ77" s="115">
        <f t="shared" si="742"/>
        <v>0.396065573770492</v>
      </c>
      <c r="FA77" s="69">
        <f t="shared" si="743"/>
        <v>175.16</v>
      </c>
      <c r="FD77" s="92">
        <f t="shared" si="670"/>
        <v>44835</v>
      </c>
      <c r="FE77" s="106">
        <f t="shared" si="671"/>
        <v>6558</v>
      </c>
      <c r="FF77" s="92"/>
      <c r="FH77" s="106"/>
      <c r="FI77" s="106"/>
      <c r="FJ77" s="92">
        <v>44896</v>
      </c>
      <c r="FK77" s="149">
        <v>7552</v>
      </c>
      <c r="FL77" s="93">
        <f t="shared" si="564"/>
        <v>61</v>
      </c>
      <c r="FM77" s="63" t="s">
        <v>65</v>
      </c>
      <c r="FN77" s="106">
        <f t="shared" si="775"/>
        <v>994</v>
      </c>
      <c r="FO77" s="93">
        <f t="shared" si="744"/>
        <v>16.2950819672131</v>
      </c>
      <c r="FP77" s="115">
        <f t="shared" si="745"/>
        <v>1.08633879781421</v>
      </c>
      <c r="FQ77" s="115">
        <f t="shared" si="746"/>
        <v>0.651803278688525</v>
      </c>
      <c r="FR77" s="69">
        <f t="shared" si="747"/>
        <v>288.26</v>
      </c>
      <c r="FU77" s="92">
        <f t="shared" si="672"/>
        <v>44896</v>
      </c>
      <c r="FV77" s="106">
        <f t="shared" si="673"/>
        <v>7552</v>
      </c>
      <c r="FW77" s="92"/>
      <c r="FY77" s="106"/>
      <c r="FZ77" s="106"/>
      <c r="GA77" s="92">
        <v>44958</v>
      </c>
      <c r="GB77">
        <v>8572.147</v>
      </c>
      <c r="GC77" s="93">
        <f t="shared" si="565"/>
        <v>62</v>
      </c>
      <c r="GD77" s="63" t="s">
        <v>65</v>
      </c>
      <c r="GE77" s="106">
        <f t="shared" si="195"/>
        <v>1020.147</v>
      </c>
      <c r="GF77" s="93">
        <f t="shared" si="748"/>
        <v>16.4539838709678</v>
      </c>
      <c r="GG77" s="115">
        <f t="shared" si="749"/>
        <v>1.09693225806452</v>
      </c>
      <c r="GH77" s="115">
        <f t="shared" si="750"/>
        <v>0.65815935483871</v>
      </c>
      <c r="GI77" s="69">
        <f t="shared" si="751"/>
        <v>295.84263</v>
      </c>
      <c r="GL77" s="92">
        <f t="shared" si="674"/>
        <v>44958</v>
      </c>
      <c r="GM77" s="106">
        <f t="shared" si="675"/>
        <v>8572.147</v>
      </c>
      <c r="GN77" s="92"/>
      <c r="GP77" s="106"/>
      <c r="GQ77" s="106"/>
      <c r="GR77" s="92">
        <v>45017</v>
      </c>
      <c r="GS77">
        <v>9786.358</v>
      </c>
      <c r="GT77" s="93">
        <f t="shared" si="566"/>
        <v>59</v>
      </c>
      <c r="GU77" s="63" t="s">
        <v>65</v>
      </c>
      <c r="GV77" s="106">
        <f t="shared" si="263"/>
        <v>1214.211</v>
      </c>
      <c r="GW77" s="93">
        <f t="shared" si="752"/>
        <v>20.5798474576271</v>
      </c>
      <c r="GX77" s="115">
        <f t="shared" si="753"/>
        <v>1.37198983050847</v>
      </c>
      <c r="GY77" s="115">
        <f t="shared" si="754"/>
        <v>0.823193898305084</v>
      </c>
      <c r="GZ77" s="69">
        <f t="shared" si="755"/>
        <v>352.12119</v>
      </c>
      <c r="HC77" s="92">
        <f t="shared" si="676"/>
        <v>45017</v>
      </c>
      <c r="HD77" s="106">
        <f t="shared" si="677"/>
        <v>9786.358</v>
      </c>
      <c r="HE77" s="92">
        <v>45078</v>
      </c>
      <c r="HF77">
        <v>10457.57</v>
      </c>
      <c r="HG77" s="93">
        <v>59</v>
      </c>
      <c r="HH77" s="63" t="s">
        <v>65</v>
      </c>
      <c r="HI77" s="106">
        <f t="shared" si="678"/>
        <v>671.212</v>
      </c>
      <c r="HJ77" s="93">
        <f t="shared" si="756"/>
        <v>11.3764745762712</v>
      </c>
      <c r="HK77" s="115">
        <f t="shared" si="757"/>
        <v>0.758431638418079</v>
      </c>
      <c r="HL77" s="115">
        <f t="shared" si="758"/>
        <v>0.455058983050847</v>
      </c>
      <c r="HM77" s="69">
        <f t="shared" si="759"/>
        <v>194.65148</v>
      </c>
      <c r="HP77" s="92">
        <f t="shared" si="679"/>
        <v>45078</v>
      </c>
      <c r="HQ77" s="106">
        <f t="shared" si="680"/>
        <v>10457.57</v>
      </c>
      <c r="HR77" s="92">
        <v>45139</v>
      </c>
      <c r="HS77">
        <v>11366.622</v>
      </c>
      <c r="HT77" s="93">
        <f t="shared" si="681"/>
        <v>61</v>
      </c>
      <c r="HU77" s="63" t="s">
        <v>65</v>
      </c>
      <c r="HV77" s="106">
        <f t="shared" si="682"/>
        <v>909.052</v>
      </c>
      <c r="HW77" s="93">
        <f t="shared" si="683"/>
        <v>14.9024918032787</v>
      </c>
      <c r="HX77" s="115">
        <f t="shared" si="760"/>
        <v>0.993499453551912</v>
      </c>
      <c r="HY77" s="115">
        <f t="shared" si="761"/>
        <v>0.596099672131147</v>
      </c>
      <c r="HZ77" s="69">
        <f t="shared" ref="HZ77:HZ84" si="782">HV77*HZ$1</f>
        <v>254.633729309091</v>
      </c>
      <c r="IC77" s="92">
        <f t="shared" si="684"/>
        <v>45139</v>
      </c>
      <c r="ID77" s="106">
        <f t="shared" si="685"/>
        <v>11366.622</v>
      </c>
      <c r="IE77" s="92">
        <v>45200</v>
      </c>
      <c r="IF77" s="106">
        <v>12526.706</v>
      </c>
      <c r="IG77" s="93">
        <f t="shared" si="686"/>
        <v>61</v>
      </c>
      <c r="IH77" s="63" t="s">
        <v>65</v>
      </c>
      <c r="II77" s="106">
        <f t="shared" si="480"/>
        <v>1160.084</v>
      </c>
      <c r="IJ77" s="93">
        <f t="shared" si="655"/>
        <v>19.0177704918033</v>
      </c>
      <c r="IK77" s="115">
        <f t="shared" si="762"/>
        <v>1.26785136612022</v>
      </c>
      <c r="IL77" s="115">
        <f t="shared" si="763"/>
        <v>0.760710819672132</v>
      </c>
      <c r="IM77" s="69">
        <f t="shared" ref="IM77:IM84" si="783">II77*IM$1</f>
        <v>324.950074618182</v>
      </c>
      <c r="IP77" s="92">
        <f t="shared" ref="IP77:IP84" si="784">IE77</f>
        <v>45200</v>
      </c>
      <c r="IQ77" s="164">
        <f t="shared" si="477"/>
        <v>12526.706</v>
      </c>
      <c r="IR77" s="92">
        <v>45261</v>
      </c>
      <c r="IS77">
        <v>13715.206</v>
      </c>
      <c r="IT77" s="93">
        <v>61</v>
      </c>
      <c r="IU77" s="63" t="s">
        <v>65</v>
      </c>
      <c r="IV77" s="106">
        <f t="shared" si="658"/>
        <v>1188.5</v>
      </c>
      <c r="IW77" s="93">
        <f t="shared" ref="IW77:IW84" si="785">IV77/IT77</f>
        <v>19.483606557377</v>
      </c>
      <c r="IX77" s="115">
        <f t="shared" ref="IX77:IX84" si="786">IW77/15</f>
        <v>1.29890710382514</v>
      </c>
      <c r="IY77" s="115">
        <f t="shared" si="776"/>
        <v>0.779344262295082</v>
      </c>
      <c r="IZ77" s="69">
        <f t="shared" si="777"/>
        <v>332.909654545455</v>
      </c>
      <c r="JC77" s="92">
        <f t="shared" si="187"/>
        <v>45261</v>
      </c>
      <c r="JD77" s="106">
        <f t="shared" si="188"/>
        <v>13715.206</v>
      </c>
      <c r="JE77" s="92">
        <v>45323</v>
      </c>
      <c r="JF77" s="177">
        <v>14898.739</v>
      </c>
      <c r="JG77" s="93">
        <f t="shared" si="659"/>
        <v>62</v>
      </c>
      <c r="JH77" s="63" t="s">
        <v>65</v>
      </c>
      <c r="JI77" s="106">
        <f t="shared" ref="JI77:JI84" si="787">JF77-JD77</f>
        <v>1183.533</v>
      </c>
      <c r="JJ77" s="93">
        <f t="shared" ref="JJ77:JJ84" si="788">JI77/JG77</f>
        <v>19.0892419354839</v>
      </c>
      <c r="JK77" s="115">
        <f t="shared" ref="JK77:JK84" si="789">JJ77/15</f>
        <v>1.27261612903226</v>
      </c>
      <c r="JL77" s="115">
        <f t="shared" si="778"/>
        <v>0.763569677419354</v>
      </c>
      <c r="JM77" s="69">
        <f t="shared" si="779"/>
        <v>331.518352690909</v>
      </c>
      <c r="JP77" s="92">
        <f t="shared" si="764"/>
        <v>45323</v>
      </c>
      <c r="JQ77" s="106">
        <f t="shared" si="765"/>
        <v>14898.739</v>
      </c>
      <c r="JR77" s="92">
        <v>45383</v>
      </c>
      <c r="JS77">
        <v>16220.158</v>
      </c>
      <c r="JT77" s="93">
        <f t="shared" si="660"/>
        <v>60</v>
      </c>
      <c r="JU77" s="63" t="s">
        <v>65</v>
      </c>
      <c r="JV77" s="106">
        <f t="shared" si="661"/>
        <v>1321.419</v>
      </c>
      <c r="JW77" s="93">
        <f t="shared" ref="JW77:JW84" si="790">JV77/JT77</f>
        <v>22.02365</v>
      </c>
      <c r="JX77" s="115">
        <f t="shared" ref="JX77:JX84" si="791">JW77/15</f>
        <v>1.46824333333333</v>
      </c>
      <c r="JY77" s="115">
        <f t="shared" si="780"/>
        <v>0.880946</v>
      </c>
      <c r="JZ77" s="69">
        <f t="shared" si="781"/>
        <v>370.1414748</v>
      </c>
    </row>
    <row r="78" spans="1:286">
      <c r="A78" t="str">
        <f>'SATEC Meter Schedule Template'!C78</f>
        <v>RMT-APL-01-MDB4-APR67-01-50002681-DL3</v>
      </c>
      <c r="B78" t="str">
        <f>'SATEC Meter Schedule Template'!D78</f>
        <v>MTR-APL-01-MDB4-APR67-01</v>
      </c>
      <c r="C78" t="str">
        <f>'SATEC Meter Schedule Template'!P78</f>
        <v>MDB4</v>
      </c>
      <c r="D78" t="str">
        <f>'SATEC Meter Schedule Template'!Q78</f>
        <v>APR67</v>
      </c>
      <c r="E78" t="str">
        <f>'SATEC Meter Schedule Template'!R78</f>
        <v>01</v>
      </c>
      <c r="F78">
        <f>'SATEC Meter Schedule Template'!S78</f>
        <v>50002681</v>
      </c>
      <c r="G78" t="str">
        <f>'SATEC Meter Schedule Template'!V78</f>
        <v>DL3</v>
      </c>
      <c r="H78" s="61" t="s">
        <v>275</v>
      </c>
      <c r="I78" s="63">
        <v>50002681</v>
      </c>
      <c r="J78" s="18" t="s">
        <v>276</v>
      </c>
      <c r="K78" s="92"/>
      <c r="L78" s="93"/>
      <c r="M78" s="92"/>
      <c r="N78" s="94"/>
      <c r="O78" s="95"/>
      <c r="P78" s="95"/>
      <c r="Q78" s="95"/>
      <c r="R78" s="105">
        <v>44398</v>
      </c>
      <c r="S78" s="63">
        <v>0</v>
      </c>
      <c r="T78" s="92">
        <v>44470</v>
      </c>
      <c r="U78" s="93">
        <v>718</v>
      </c>
      <c r="V78" s="93">
        <f t="shared" si="611"/>
        <v>72</v>
      </c>
      <c r="W78" s="63" t="s">
        <v>65</v>
      </c>
      <c r="X78" s="106">
        <f t="shared" si="612"/>
        <v>718</v>
      </c>
      <c r="Y78" s="93">
        <f t="shared" si="613"/>
        <v>9.97222222222222</v>
      </c>
      <c r="Z78" s="115">
        <f t="shared" si="766"/>
        <v>0.664814814814815</v>
      </c>
      <c r="AA78" s="115">
        <f t="shared" si="767"/>
        <v>0.398888888888889</v>
      </c>
      <c r="AB78" s="69">
        <f t="shared" si="768"/>
        <v>208.22</v>
      </c>
      <c r="AC78" s="93"/>
      <c r="AD78" s="92">
        <f t="shared" si="726"/>
        <v>44470</v>
      </c>
      <c r="AE78" s="106">
        <f t="shared" si="486"/>
        <v>718</v>
      </c>
      <c r="AF78" s="92">
        <v>44531.0000000231</v>
      </c>
      <c r="AG78" s="93">
        <v>1363</v>
      </c>
      <c r="AH78" s="93">
        <f t="shared" si="614"/>
        <v>61.0000000231012</v>
      </c>
      <c r="AI78" s="63" t="s">
        <v>65</v>
      </c>
      <c r="AJ78" s="106">
        <f t="shared" si="615"/>
        <v>645</v>
      </c>
      <c r="AK78" s="93">
        <f t="shared" si="616"/>
        <v>10.5737704877989</v>
      </c>
      <c r="AL78" s="115">
        <f t="shared" si="769"/>
        <v>0.704918032519927</v>
      </c>
      <c r="AM78" s="115">
        <f t="shared" si="770"/>
        <v>0.422950819511956</v>
      </c>
      <c r="AN78" s="69">
        <f t="shared" si="771"/>
        <v>187.05</v>
      </c>
      <c r="AQ78" s="92"/>
      <c r="AT78" s="138">
        <v>44574</v>
      </c>
      <c r="AV78">
        <v>1653.812</v>
      </c>
      <c r="BC78" s="92">
        <f t="shared" si="478"/>
        <v>44531.0000000231</v>
      </c>
      <c r="BD78" s="106">
        <f t="shared" si="353"/>
        <v>1363</v>
      </c>
      <c r="BE78" s="92">
        <v>44593.954212963</v>
      </c>
      <c r="BF78" s="95">
        <v>1965.399</v>
      </c>
      <c r="BG78" s="93">
        <f t="shared" si="617"/>
        <v>62.9542129398978</v>
      </c>
      <c r="BH78" s="63" t="s">
        <v>65</v>
      </c>
      <c r="BI78" s="106">
        <f t="shared" si="618"/>
        <v>602.399</v>
      </c>
      <c r="BJ78" s="93">
        <f t="shared" si="619"/>
        <v>9.56884332070211</v>
      </c>
      <c r="BK78" s="115">
        <f t="shared" si="772"/>
        <v>0.637922888046807</v>
      </c>
      <c r="BL78" s="115">
        <f t="shared" si="773"/>
        <v>0.382753732828084</v>
      </c>
      <c r="BM78" s="69">
        <f t="shared" si="774"/>
        <v>174.69571</v>
      </c>
      <c r="BT78" s="138">
        <v>44631</v>
      </c>
      <c r="CF78" t="s">
        <v>82</v>
      </c>
      <c r="CG78" s="145" t="s">
        <v>83</v>
      </c>
      <c r="CJ78" s="92">
        <f t="shared" si="662"/>
        <v>44593.954212963</v>
      </c>
      <c r="CK78" s="106">
        <f t="shared" si="663"/>
        <v>1965.399</v>
      </c>
      <c r="CL78" s="146">
        <v>44593.954212963</v>
      </c>
      <c r="CM78" s="106"/>
      <c r="CN78" s="106"/>
      <c r="CO78" s="106"/>
      <c r="CP78" s="106"/>
      <c r="CQ78" s="106"/>
      <c r="CR78" s="106"/>
      <c r="CS78" s="106"/>
      <c r="CT78" s="92">
        <v>44652</v>
      </c>
      <c r="CU78" s="149">
        <v>2417</v>
      </c>
      <c r="CV78" s="93">
        <f t="shared" si="604"/>
        <v>58.045787037001</v>
      </c>
      <c r="CW78" s="63" t="s">
        <v>65</v>
      </c>
      <c r="CX78" s="106">
        <f t="shared" si="605"/>
        <v>451.601</v>
      </c>
      <c r="CY78" s="93">
        <f t="shared" si="728"/>
        <v>7.7800822945536</v>
      </c>
      <c r="CZ78" s="115">
        <f t="shared" si="729"/>
        <v>0.51867215297024</v>
      </c>
      <c r="DA78" s="115">
        <f t="shared" si="730"/>
        <v>0.311203291782144</v>
      </c>
      <c r="DB78" s="69">
        <f t="shared" si="731"/>
        <v>130.96429</v>
      </c>
      <c r="DE78" s="92">
        <f t="shared" si="664"/>
        <v>44652</v>
      </c>
      <c r="DF78" s="106">
        <f t="shared" si="665"/>
        <v>2417</v>
      </c>
      <c r="DG78" s="106"/>
      <c r="DH78" s="106"/>
      <c r="DI78" s="106"/>
      <c r="DJ78" s="106"/>
      <c r="DK78" s="92">
        <v>44713</v>
      </c>
      <c r="DL78" s="150">
        <v>3247.386</v>
      </c>
      <c r="DM78" s="93">
        <f t="shared" si="606"/>
        <v>61</v>
      </c>
      <c r="DN78" s="63" t="s">
        <v>65</v>
      </c>
      <c r="DO78" s="106">
        <f t="shared" si="607"/>
        <v>830.386</v>
      </c>
      <c r="DP78" s="93">
        <f t="shared" si="732"/>
        <v>13.6128852459016</v>
      </c>
      <c r="DQ78" s="115">
        <f t="shared" si="733"/>
        <v>0.907525683060109</v>
      </c>
      <c r="DR78" s="115">
        <f t="shared" si="734"/>
        <v>0.544515409836066</v>
      </c>
      <c r="DS78" s="69">
        <f t="shared" si="735"/>
        <v>240.81194</v>
      </c>
      <c r="DV78" s="92">
        <f t="shared" si="666"/>
        <v>44713</v>
      </c>
      <c r="DW78" s="106">
        <f t="shared" si="667"/>
        <v>3247.386</v>
      </c>
      <c r="DX78" s="106"/>
      <c r="DY78" s="106"/>
      <c r="DZ78" s="106"/>
      <c r="EA78" s="106"/>
      <c r="EB78" s="92">
        <v>44774</v>
      </c>
      <c r="EC78" s="149">
        <v>4019</v>
      </c>
      <c r="ED78" s="93">
        <f t="shared" si="608"/>
        <v>61</v>
      </c>
      <c r="EE78" s="63" t="s">
        <v>65</v>
      </c>
      <c r="EF78" s="106">
        <f t="shared" si="609"/>
        <v>771.614</v>
      </c>
      <c r="EG78" s="93">
        <f t="shared" si="736"/>
        <v>12.6494098360656</v>
      </c>
      <c r="EH78" s="115">
        <f t="shared" si="737"/>
        <v>0.843293989071038</v>
      </c>
      <c r="EI78" s="115">
        <f t="shared" si="738"/>
        <v>0.505976393442623</v>
      </c>
      <c r="EJ78" s="69">
        <f t="shared" si="739"/>
        <v>223.76806</v>
      </c>
      <c r="EM78" s="92">
        <f t="shared" si="668"/>
        <v>44774</v>
      </c>
      <c r="EN78" s="106">
        <f t="shared" si="669"/>
        <v>4019</v>
      </c>
      <c r="EO78" s="106"/>
      <c r="EP78" s="106"/>
      <c r="EQ78" s="106"/>
      <c r="ER78" s="106"/>
      <c r="ES78" s="92">
        <v>44835</v>
      </c>
      <c r="ET78" s="149">
        <v>4936</v>
      </c>
      <c r="EU78" s="93">
        <f t="shared" si="563"/>
        <v>61</v>
      </c>
      <c r="EV78" s="63" t="s">
        <v>65</v>
      </c>
      <c r="EW78" s="106">
        <f t="shared" si="700"/>
        <v>917</v>
      </c>
      <c r="EX78" s="93">
        <f t="shared" si="740"/>
        <v>15.0327868852459</v>
      </c>
      <c r="EY78" s="115">
        <f t="shared" si="741"/>
        <v>1.00218579234973</v>
      </c>
      <c r="EZ78" s="115">
        <f t="shared" si="742"/>
        <v>0.601311475409836</v>
      </c>
      <c r="FA78" s="69">
        <f t="shared" si="743"/>
        <v>265.93</v>
      </c>
      <c r="FD78" s="92">
        <f t="shared" si="670"/>
        <v>44835</v>
      </c>
      <c r="FE78" s="106">
        <f t="shared" si="671"/>
        <v>4936</v>
      </c>
      <c r="FF78" s="106"/>
      <c r="FG78" s="106"/>
      <c r="FH78" s="106"/>
      <c r="FI78" s="106"/>
      <c r="FJ78" s="92">
        <v>44896</v>
      </c>
      <c r="FK78" s="149">
        <v>5769</v>
      </c>
      <c r="FL78" s="93">
        <f t="shared" si="564"/>
        <v>61</v>
      </c>
      <c r="FM78" s="63" t="s">
        <v>65</v>
      </c>
      <c r="FN78" s="106">
        <f t="shared" si="775"/>
        <v>833</v>
      </c>
      <c r="FO78" s="93">
        <f t="shared" si="744"/>
        <v>13.655737704918</v>
      </c>
      <c r="FP78" s="115">
        <f t="shared" si="745"/>
        <v>0.910382513661202</v>
      </c>
      <c r="FQ78" s="115">
        <f t="shared" si="746"/>
        <v>0.546229508196721</v>
      </c>
      <c r="FR78" s="69">
        <f t="shared" si="747"/>
        <v>241.57</v>
      </c>
      <c r="FU78" s="92">
        <f t="shared" si="672"/>
        <v>44896</v>
      </c>
      <c r="FV78" s="106">
        <f t="shared" si="673"/>
        <v>5769</v>
      </c>
      <c r="FW78" s="106"/>
      <c r="FX78" s="106"/>
      <c r="FY78" s="106"/>
      <c r="FZ78" s="106"/>
      <c r="GA78" s="92">
        <v>44958</v>
      </c>
      <c r="GB78" s="106">
        <v>6617.102</v>
      </c>
      <c r="GC78" s="93">
        <f t="shared" si="565"/>
        <v>62</v>
      </c>
      <c r="GD78" s="63" t="s">
        <v>65</v>
      </c>
      <c r="GE78" s="106">
        <f t="shared" si="195"/>
        <v>848.102</v>
      </c>
      <c r="GF78" s="93">
        <f t="shared" si="748"/>
        <v>13.679064516129</v>
      </c>
      <c r="GG78" s="115">
        <f t="shared" si="749"/>
        <v>0.911937634408602</v>
      </c>
      <c r="GH78" s="115">
        <f t="shared" si="750"/>
        <v>0.547162580645161</v>
      </c>
      <c r="GI78" s="69">
        <f t="shared" si="751"/>
        <v>245.94958</v>
      </c>
      <c r="GL78" s="92">
        <f t="shared" si="674"/>
        <v>44958</v>
      </c>
      <c r="GM78" s="106">
        <f t="shared" si="675"/>
        <v>6617.102</v>
      </c>
      <c r="GN78" s="106"/>
      <c r="GO78" s="106"/>
      <c r="GP78" s="106"/>
      <c r="GQ78" s="106"/>
      <c r="GR78" s="92">
        <v>45017</v>
      </c>
      <c r="GS78" s="106">
        <v>7655.655</v>
      </c>
      <c r="GT78" s="93">
        <f t="shared" si="566"/>
        <v>59</v>
      </c>
      <c r="GU78" s="63" t="s">
        <v>65</v>
      </c>
      <c r="GV78" s="106">
        <f t="shared" si="263"/>
        <v>1038.553</v>
      </c>
      <c r="GW78" s="93">
        <f t="shared" si="752"/>
        <v>17.602593220339</v>
      </c>
      <c r="GX78" s="115">
        <f t="shared" si="753"/>
        <v>1.17350621468927</v>
      </c>
      <c r="GY78" s="115">
        <f t="shared" si="754"/>
        <v>0.704103728813559</v>
      </c>
      <c r="GZ78" s="69">
        <f t="shared" si="755"/>
        <v>301.18037</v>
      </c>
      <c r="HC78" s="92">
        <f t="shared" si="676"/>
        <v>45017</v>
      </c>
      <c r="HD78" s="106">
        <f t="shared" si="677"/>
        <v>7655.655</v>
      </c>
      <c r="HE78" s="92">
        <v>45078</v>
      </c>
      <c r="HF78" s="106">
        <v>8519.417</v>
      </c>
      <c r="HG78" s="93">
        <v>59</v>
      </c>
      <c r="HH78" s="63" t="s">
        <v>65</v>
      </c>
      <c r="HI78" s="106">
        <f t="shared" si="678"/>
        <v>863.762</v>
      </c>
      <c r="HJ78" s="93">
        <f t="shared" si="756"/>
        <v>14.6400338983051</v>
      </c>
      <c r="HK78" s="115">
        <f t="shared" si="757"/>
        <v>0.976002259887005</v>
      </c>
      <c r="HL78" s="115">
        <f t="shared" si="758"/>
        <v>0.585601355932203</v>
      </c>
      <c r="HM78" s="69">
        <f t="shared" si="759"/>
        <v>250.49098</v>
      </c>
      <c r="HP78" s="92">
        <f t="shared" si="679"/>
        <v>45078</v>
      </c>
      <c r="HQ78" s="106">
        <f t="shared" si="680"/>
        <v>8519.417</v>
      </c>
      <c r="HR78" s="92">
        <v>45139</v>
      </c>
      <c r="HS78" s="106">
        <v>9424.594</v>
      </c>
      <c r="HT78" s="93">
        <f t="shared" si="681"/>
        <v>61</v>
      </c>
      <c r="HU78" s="63" t="s">
        <v>65</v>
      </c>
      <c r="HV78" s="106">
        <f t="shared" si="682"/>
        <v>905.177</v>
      </c>
      <c r="HW78" s="93">
        <f t="shared" si="683"/>
        <v>14.8389672131147</v>
      </c>
      <c r="HX78" s="115">
        <f t="shared" si="760"/>
        <v>0.989264480874317</v>
      </c>
      <c r="HY78" s="115">
        <f t="shared" si="761"/>
        <v>0.59355868852459</v>
      </c>
      <c r="HZ78" s="69">
        <f t="shared" si="782"/>
        <v>253.548306581818</v>
      </c>
      <c r="IC78" s="92">
        <f t="shared" si="684"/>
        <v>45139</v>
      </c>
      <c r="ID78" s="106">
        <f t="shared" si="685"/>
        <v>9424.594</v>
      </c>
      <c r="IE78" s="92">
        <v>45200</v>
      </c>
      <c r="IF78" s="106">
        <v>10105.711</v>
      </c>
      <c r="IG78" s="93">
        <f t="shared" si="686"/>
        <v>61</v>
      </c>
      <c r="IH78" s="63" t="s">
        <v>65</v>
      </c>
      <c r="II78" s="106">
        <f t="shared" si="480"/>
        <v>681.117</v>
      </c>
      <c r="IJ78" s="93">
        <f t="shared" si="655"/>
        <v>11.1658524590164</v>
      </c>
      <c r="IK78" s="115">
        <f t="shared" si="762"/>
        <v>0.744390163934426</v>
      </c>
      <c r="IL78" s="115">
        <f t="shared" si="763"/>
        <v>0.446634098360656</v>
      </c>
      <c r="IM78" s="69">
        <f t="shared" si="783"/>
        <v>190.787063672727</v>
      </c>
      <c r="IP78" s="92">
        <f t="shared" si="784"/>
        <v>45200</v>
      </c>
      <c r="IQ78" s="164">
        <f t="shared" si="477"/>
        <v>10105.711</v>
      </c>
      <c r="IR78" s="92">
        <v>45261</v>
      </c>
      <c r="IS78" s="106">
        <v>10909.677</v>
      </c>
      <c r="IT78" s="93">
        <v>61</v>
      </c>
      <c r="IU78" s="63" t="s">
        <v>65</v>
      </c>
      <c r="IV78" s="106">
        <f t="shared" si="658"/>
        <v>803.966</v>
      </c>
      <c r="IW78" s="93">
        <f t="shared" si="785"/>
        <v>13.1797704918033</v>
      </c>
      <c r="IX78" s="115">
        <f t="shared" si="786"/>
        <v>0.878651366120219</v>
      </c>
      <c r="IY78" s="115">
        <f t="shared" si="776"/>
        <v>0.527190819672131</v>
      </c>
      <c r="IZ78" s="69">
        <f t="shared" si="777"/>
        <v>225.198185381818</v>
      </c>
      <c r="JC78" s="92">
        <f t="shared" si="187"/>
        <v>45261</v>
      </c>
      <c r="JD78" s="106">
        <f t="shared" si="188"/>
        <v>10909.677</v>
      </c>
      <c r="JE78" s="92">
        <v>45323</v>
      </c>
      <c r="JF78" s="177">
        <v>12183.734</v>
      </c>
      <c r="JG78" s="93">
        <f t="shared" si="659"/>
        <v>62</v>
      </c>
      <c r="JH78" s="63" t="s">
        <v>65</v>
      </c>
      <c r="JI78" s="106">
        <f t="shared" si="787"/>
        <v>1274.057</v>
      </c>
      <c r="JJ78" s="93">
        <f t="shared" si="788"/>
        <v>20.5493064516129</v>
      </c>
      <c r="JK78" s="115">
        <f t="shared" si="789"/>
        <v>1.36995376344086</v>
      </c>
      <c r="JL78" s="115">
        <f t="shared" si="778"/>
        <v>0.821972258064517</v>
      </c>
      <c r="JM78" s="69">
        <f t="shared" si="779"/>
        <v>356.874948036364</v>
      </c>
      <c r="JP78" s="92">
        <f t="shared" si="764"/>
        <v>45323</v>
      </c>
      <c r="JQ78" s="106">
        <f t="shared" si="765"/>
        <v>12183.734</v>
      </c>
      <c r="JR78" s="92">
        <v>45383</v>
      </c>
      <c r="JS78" s="106">
        <v>13542.74</v>
      </c>
      <c r="JT78" s="93">
        <f t="shared" si="660"/>
        <v>60</v>
      </c>
      <c r="JU78" s="63" t="s">
        <v>65</v>
      </c>
      <c r="JV78" s="106">
        <f t="shared" si="661"/>
        <v>1359.006</v>
      </c>
      <c r="JW78" s="93">
        <f t="shared" si="790"/>
        <v>22.6501</v>
      </c>
      <c r="JX78" s="115">
        <f t="shared" si="791"/>
        <v>1.51000666666667</v>
      </c>
      <c r="JY78" s="115">
        <f t="shared" si="780"/>
        <v>0.906004</v>
      </c>
      <c r="JZ78" s="69">
        <f t="shared" si="781"/>
        <v>380.6699352</v>
      </c>
    </row>
    <row r="79" spans="1:286">
      <c r="A79" t="str">
        <f>'SATEC Meter Schedule Template'!C79</f>
        <v>RMT-APL-01-MDB4-APR68-01-50002747-DL1</v>
      </c>
      <c r="B79" t="str">
        <f>'SATEC Meter Schedule Template'!D79</f>
        <v>MTR-APL-01-MDB4-APR68-01</v>
      </c>
      <c r="C79" t="str">
        <f>'SATEC Meter Schedule Template'!P79</f>
        <v>MDB4</v>
      </c>
      <c r="D79" t="str">
        <f>'SATEC Meter Schedule Template'!Q79</f>
        <v>APR68</v>
      </c>
      <c r="E79" t="str">
        <f>'SATEC Meter Schedule Template'!R79</f>
        <v>01</v>
      </c>
      <c r="F79">
        <f>'SATEC Meter Schedule Template'!S79</f>
        <v>50002747</v>
      </c>
      <c r="G79" t="str">
        <f>'SATEC Meter Schedule Template'!V79</f>
        <v>DL1</v>
      </c>
      <c r="H79" s="61" t="s">
        <v>277</v>
      </c>
      <c r="I79" s="63">
        <v>50002747</v>
      </c>
      <c r="J79" s="18" t="s">
        <v>278</v>
      </c>
      <c r="K79" s="92"/>
      <c r="L79" s="93"/>
      <c r="M79" s="92"/>
      <c r="N79" s="94"/>
      <c r="O79" s="95"/>
      <c r="P79" s="95"/>
      <c r="Q79" s="95"/>
      <c r="R79" s="105">
        <v>44398</v>
      </c>
      <c r="S79" s="63">
        <v>0</v>
      </c>
      <c r="T79" s="92">
        <v>44470</v>
      </c>
      <c r="U79" s="93">
        <v>846</v>
      </c>
      <c r="V79" s="93">
        <f t="shared" si="611"/>
        <v>72</v>
      </c>
      <c r="W79" s="63" t="s">
        <v>65</v>
      </c>
      <c r="X79" s="106">
        <f t="shared" si="612"/>
        <v>846</v>
      </c>
      <c r="Y79" s="93">
        <f t="shared" si="613"/>
        <v>11.75</v>
      </c>
      <c r="Z79" s="115">
        <f t="shared" si="766"/>
        <v>0.783333333333333</v>
      </c>
      <c r="AA79" s="115">
        <f t="shared" si="767"/>
        <v>0.47</v>
      </c>
      <c r="AB79" s="69">
        <f t="shared" si="768"/>
        <v>245.34</v>
      </c>
      <c r="AC79" s="93"/>
      <c r="AD79" s="92">
        <f t="shared" si="726"/>
        <v>44470</v>
      </c>
      <c r="AE79" s="106">
        <f t="shared" si="486"/>
        <v>846</v>
      </c>
      <c r="AF79" s="92">
        <v>44531.0000000231</v>
      </c>
      <c r="AG79" s="93">
        <v>1567</v>
      </c>
      <c r="AH79" s="93">
        <f t="shared" si="614"/>
        <v>61.0000000231012</v>
      </c>
      <c r="AI79" s="63" t="s">
        <v>65</v>
      </c>
      <c r="AJ79" s="106">
        <f t="shared" si="615"/>
        <v>721</v>
      </c>
      <c r="AK79" s="93">
        <f t="shared" si="616"/>
        <v>11.8196721266713</v>
      </c>
      <c r="AL79" s="115">
        <f t="shared" si="769"/>
        <v>0.787978141778089</v>
      </c>
      <c r="AM79" s="115">
        <f t="shared" si="770"/>
        <v>0.472786885066854</v>
      </c>
      <c r="AN79" s="69">
        <f t="shared" si="771"/>
        <v>209.09</v>
      </c>
      <c r="AQ79" s="92"/>
      <c r="AW79" s="138"/>
      <c r="BC79" s="92">
        <f t="shared" ref="BC79:BC84" si="792">AF79</f>
        <v>44531.0000000231</v>
      </c>
      <c r="BD79" s="106">
        <f t="shared" si="353"/>
        <v>1567</v>
      </c>
      <c r="BE79" s="92">
        <v>44593.9679513889</v>
      </c>
      <c r="BF79" s="95">
        <v>2851.712</v>
      </c>
      <c r="BG79" s="93">
        <f t="shared" si="617"/>
        <v>62.9679513657975</v>
      </c>
      <c r="BH79" s="63" t="s">
        <v>65</v>
      </c>
      <c r="BI79" s="106">
        <f t="shared" si="618"/>
        <v>1284.712</v>
      </c>
      <c r="BJ79" s="93">
        <f t="shared" si="619"/>
        <v>20.4026329606432</v>
      </c>
      <c r="BK79" s="115">
        <f t="shared" si="772"/>
        <v>1.36017553070955</v>
      </c>
      <c r="BL79" s="115">
        <f t="shared" si="773"/>
        <v>0.816105318425729</v>
      </c>
      <c r="BM79" s="69">
        <f t="shared" si="774"/>
        <v>372.56648</v>
      </c>
      <c r="BT79" s="138">
        <v>44631</v>
      </c>
      <c r="CF79" t="s">
        <v>82</v>
      </c>
      <c r="CG79" s="145" t="s">
        <v>83</v>
      </c>
      <c r="CJ79" s="92">
        <f t="shared" si="662"/>
        <v>44593.9679513889</v>
      </c>
      <c r="CK79" s="106">
        <f t="shared" si="663"/>
        <v>2851.712</v>
      </c>
      <c r="CL79" s="146">
        <v>44593.9679513889</v>
      </c>
      <c r="CM79" s="106"/>
      <c r="CN79" s="106"/>
      <c r="CO79" s="106"/>
      <c r="CP79" s="106"/>
      <c r="CQ79" s="106"/>
      <c r="CR79" s="106"/>
      <c r="CS79" s="106"/>
      <c r="CT79" s="92">
        <v>44652</v>
      </c>
      <c r="CU79" s="149">
        <v>3745.222</v>
      </c>
      <c r="CV79" s="93">
        <f t="shared" si="604"/>
        <v>58.0320486111013</v>
      </c>
      <c r="CW79" s="63" t="s">
        <v>65</v>
      </c>
      <c r="CX79" s="106">
        <f t="shared" si="605"/>
        <v>893.51</v>
      </c>
      <c r="CY79" s="93">
        <f t="shared" si="728"/>
        <v>15.3968371164666</v>
      </c>
      <c r="CZ79" s="115">
        <f t="shared" si="729"/>
        <v>1.02645580776444</v>
      </c>
      <c r="DA79" s="115">
        <f t="shared" si="730"/>
        <v>0.615873484658665</v>
      </c>
      <c r="DB79" s="69">
        <f t="shared" si="731"/>
        <v>259.1179</v>
      </c>
      <c r="DE79" s="92">
        <f t="shared" si="664"/>
        <v>44652</v>
      </c>
      <c r="DF79" s="106">
        <f t="shared" si="665"/>
        <v>3745.222</v>
      </c>
      <c r="DG79" s="106"/>
      <c r="DH79" s="106"/>
      <c r="DI79" s="106"/>
      <c r="DJ79" s="106"/>
      <c r="DK79" s="92">
        <v>44713</v>
      </c>
      <c r="DL79" s="150">
        <v>4487.891</v>
      </c>
      <c r="DM79" s="93">
        <f t="shared" si="606"/>
        <v>61</v>
      </c>
      <c r="DN79" s="63" t="s">
        <v>65</v>
      </c>
      <c r="DO79" s="106">
        <f t="shared" si="607"/>
        <v>742.668999999999</v>
      </c>
      <c r="DP79" s="93">
        <f t="shared" si="732"/>
        <v>12.1749016393443</v>
      </c>
      <c r="DQ79" s="115">
        <f t="shared" si="733"/>
        <v>0.811660109289617</v>
      </c>
      <c r="DR79" s="115">
        <f t="shared" si="734"/>
        <v>0.48699606557377</v>
      </c>
      <c r="DS79" s="69">
        <f t="shared" si="735"/>
        <v>215.37401</v>
      </c>
      <c r="DV79" s="92">
        <f t="shared" si="666"/>
        <v>44713</v>
      </c>
      <c r="DW79" s="106">
        <f t="shared" si="667"/>
        <v>4487.891</v>
      </c>
      <c r="DX79" s="106"/>
      <c r="DY79" s="106"/>
      <c r="DZ79" s="106"/>
      <c r="EA79" s="106"/>
      <c r="EB79" s="92">
        <v>44774</v>
      </c>
      <c r="EC79" s="149">
        <v>5650</v>
      </c>
      <c r="ED79" s="93">
        <f t="shared" si="608"/>
        <v>61</v>
      </c>
      <c r="EE79" s="63" t="s">
        <v>65</v>
      </c>
      <c r="EF79" s="106">
        <f t="shared" si="609"/>
        <v>1162.109</v>
      </c>
      <c r="EG79" s="93">
        <f t="shared" si="736"/>
        <v>19.0509672131148</v>
      </c>
      <c r="EH79" s="115">
        <f t="shared" si="737"/>
        <v>1.27006448087432</v>
      </c>
      <c r="EI79" s="115">
        <f t="shared" si="738"/>
        <v>0.76203868852459</v>
      </c>
      <c r="EJ79" s="69">
        <f t="shared" si="739"/>
        <v>337.01161</v>
      </c>
      <c r="EM79" s="92">
        <f t="shared" si="668"/>
        <v>44774</v>
      </c>
      <c r="EN79" s="106">
        <f t="shared" si="669"/>
        <v>5650</v>
      </c>
      <c r="EO79" s="106"/>
      <c r="EP79" s="106"/>
      <c r="EQ79" s="106"/>
      <c r="ER79" s="106"/>
      <c r="ES79" s="92">
        <v>44835</v>
      </c>
      <c r="ET79" s="149">
        <v>6409</v>
      </c>
      <c r="EU79" s="93">
        <f t="shared" si="563"/>
        <v>61</v>
      </c>
      <c r="EV79" s="63" t="s">
        <v>65</v>
      </c>
      <c r="EW79" s="106">
        <f t="shared" si="700"/>
        <v>759</v>
      </c>
      <c r="EX79" s="93">
        <f t="shared" si="740"/>
        <v>12.4426229508197</v>
      </c>
      <c r="EY79" s="115">
        <f t="shared" si="741"/>
        <v>0.829508196721311</v>
      </c>
      <c r="EZ79" s="115">
        <f t="shared" si="742"/>
        <v>0.497704918032787</v>
      </c>
      <c r="FA79" s="69">
        <f t="shared" si="743"/>
        <v>220.11</v>
      </c>
      <c r="FD79" s="92">
        <f t="shared" si="670"/>
        <v>44835</v>
      </c>
      <c r="FE79" s="106">
        <f t="shared" si="671"/>
        <v>6409</v>
      </c>
      <c r="FF79" s="106"/>
      <c r="FG79" s="106"/>
      <c r="FH79" s="106"/>
      <c r="FI79" s="106"/>
      <c r="FJ79" s="92">
        <v>44896</v>
      </c>
      <c r="FK79" s="149">
        <v>7410</v>
      </c>
      <c r="FL79" s="93">
        <f t="shared" si="564"/>
        <v>61</v>
      </c>
      <c r="FM79" s="63" t="s">
        <v>65</v>
      </c>
      <c r="FN79" s="106">
        <f t="shared" si="775"/>
        <v>1001</v>
      </c>
      <c r="FO79" s="93">
        <f t="shared" si="744"/>
        <v>16.4098360655738</v>
      </c>
      <c r="FP79" s="115">
        <f t="shared" si="745"/>
        <v>1.09398907103825</v>
      </c>
      <c r="FQ79" s="115">
        <f t="shared" si="746"/>
        <v>0.656393442622951</v>
      </c>
      <c r="FR79" s="69">
        <f t="shared" si="747"/>
        <v>290.29</v>
      </c>
      <c r="FU79" s="92">
        <f t="shared" si="672"/>
        <v>44896</v>
      </c>
      <c r="FV79" s="106">
        <f t="shared" si="673"/>
        <v>7410</v>
      </c>
      <c r="FW79" s="106"/>
      <c r="FX79" s="106"/>
      <c r="FY79" s="106"/>
      <c r="FZ79" s="106"/>
      <c r="GA79" s="92">
        <v>44958</v>
      </c>
      <c r="GB79" s="106">
        <v>8939.057</v>
      </c>
      <c r="GC79" s="93">
        <f t="shared" si="565"/>
        <v>62</v>
      </c>
      <c r="GD79" s="63" t="s">
        <v>65</v>
      </c>
      <c r="GE79" s="106">
        <f t="shared" si="195"/>
        <v>1529.057</v>
      </c>
      <c r="GF79" s="93">
        <f t="shared" si="748"/>
        <v>24.6622096774194</v>
      </c>
      <c r="GG79" s="115">
        <f t="shared" si="749"/>
        <v>1.64414731182796</v>
      </c>
      <c r="GH79" s="115">
        <f t="shared" si="750"/>
        <v>0.986488387096775</v>
      </c>
      <c r="GI79" s="69">
        <f t="shared" si="751"/>
        <v>443.42653</v>
      </c>
      <c r="GL79" s="92">
        <f t="shared" si="674"/>
        <v>44958</v>
      </c>
      <c r="GM79" s="106">
        <f t="shared" si="675"/>
        <v>8939.057</v>
      </c>
      <c r="GN79" s="106"/>
      <c r="GO79" s="106"/>
      <c r="GP79" s="106"/>
      <c r="GQ79" s="106"/>
      <c r="GR79" s="92">
        <v>45017</v>
      </c>
      <c r="GS79" s="106">
        <v>10398.438</v>
      </c>
      <c r="GT79" s="93">
        <f t="shared" si="566"/>
        <v>59</v>
      </c>
      <c r="GU79" s="63" t="s">
        <v>65</v>
      </c>
      <c r="GV79" s="106">
        <f t="shared" si="263"/>
        <v>1459.381</v>
      </c>
      <c r="GW79" s="93">
        <f t="shared" si="752"/>
        <v>24.7352711864407</v>
      </c>
      <c r="GX79" s="115">
        <f t="shared" si="753"/>
        <v>1.64901807909604</v>
      </c>
      <c r="GY79" s="115">
        <f t="shared" si="754"/>
        <v>0.989410847457627</v>
      </c>
      <c r="GZ79" s="69">
        <f t="shared" si="755"/>
        <v>423.22049</v>
      </c>
      <c r="HC79" s="92">
        <f t="shared" si="676"/>
        <v>45017</v>
      </c>
      <c r="HD79" s="106">
        <f t="shared" si="677"/>
        <v>10398.438</v>
      </c>
      <c r="HE79" s="92">
        <v>45078</v>
      </c>
      <c r="HF79" s="106">
        <v>11066.417</v>
      </c>
      <c r="HG79" s="93">
        <v>59</v>
      </c>
      <c r="HH79" s="63" t="s">
        <v>65</v>
      </c>
      <c r="HI79" s="106">
        <f t="shared" si="678"/>
        <v>667.978999999999</v>
      </c>
      <c r="HJ79" s="93">
        <f t="shared" si="756"/>
        <v>11.3216779661017</v>
      </c>
      <c r="HK79" s="115">
        <f t="shared" si="757"/>
        <v>0.754778531073446</v>
      </c>
      <c r="HL79" s="115">
        <f t="shared" si="758"/>
        <v>0.452867118644067</v>
      </c>
      <c r="HM79" s="69">
        <f t="shared" si="759"/>
        <v>193.71391</v>
      </c>
      <c r="HP79" s="92">
        <f t="shared" si="679"/>
        <v>45078</v>
      </c>
      <c r="HQ79" s="106">
        <f t="shared" si="680"/>
        <v>11066.417</v>
      </c>
      <c r="HR79" s="92">
        <v>45139</v>
      </c>
      <c r="HS79" s="106">
        <v>12355.217</v>
      </c>
      <c r="HT79" s="93">
        <f t="shared" si="681"/>
        <v>61</v>
      </c>
      <c r="HU79" s="63" t="s">
        <v>65</v>
      </c>
      <c r="HV79" s="106">
        <f t="shared" si="682"/>
        <v>1288.8</v>
      </c>
      <c r="HW79" s="93">
        <f t="shared" si="683"/>
        <v>21.127868852459</v>
      </c>
      <c r="HX79" s="115">
        <f t="shared" si="760"/>
        <v>1.40852459016394</v>
      </c>
      <c r="HY79" s="115">
        <f t="shared" si="761"/>
        <v>0.845114754098361</v>
      </c>
      <c r="HZ79" s="69">
        <f t="shared" si="782"/>
        <v>361.004596363637</v>
      </c>
      <c r="IC79" s="92">
        <f t="shared" si="684"/>
        <v>45139</v>
      </c>
      <c r="ID79" s="106">
        <f t="shared" si="685"/>
        <v>12355.217</v>
      </c>
      <c r="IE79" s="92">
        <v>45200</v>
      </c>
      <c r="IF79">
        <v>13451.509</v>
      </c>
      <c r="IG79" s="93">
        <f t="shared" si="686"/>
        <v>61</v>
      </c>
      <c r="IH79" s="63" t="s">
        <v>65</v>
      </c>
      <c r="II79" s="106">
        <f t="shared" si="480"/>
        <v>1096.292</v>
      </c>
      <c r="IJ79" s="93">
        <f t="shared" si="655"/>
        <v>17.972</v>
      </c>
      <c r="IK79" s="115">
        <f t="shared" si="762"/>
        <v>1.19813333333333</v>
      </c>
      <c r="IL79" s="115">
        <f t="shared" si="763"/>
        <v>0.71888</v>
      </c>
      <c r="IM79" s="69">
        <f t="shared" si="783"/>
        <v>307.081355490909</v>
      </c>
      <c r="IP79" s="92">
        <f t="shared" si="784"/>
        <v>45200</v>
      </c>
      <c r="IQ79" s="164">
        <f t="shared" si="477"/>
        <v>13451.509</v>
      </c>
      <c r="IR79" s="92">
        <v>45261</v>
      </c>
      <c r="IS79" s="106">
        <v>14660.818</v>
      </c>
      <c r="IT79" s="93">
        <v>61</v>
      </c>
      <c r="IU79" s="63" t="s">
        <v>65</v>
      </c>
      <c r="IV79" s="106">
        <f t="shared" si="658"/>
        <v>1209.309</v>
      </c>
      <c r="IW79" s="93">
        <f t="shared" si="785"/>
        <v>19.824737704918</v>
      </c>
      <c r="IX79" s="115">
        <f t="shared" si="786"/>
        <v>1.32164918032787</v>
      </c>
      <c r="IY79" s="115">
        <f t="shared" si="776"/>
        <v>0.792989508196721</v>
      </c>
      <c r="IZ79" s="69">
        <f t="shared" si="777"/>
        <v>338.738444618182</v>
      </c>
      <c r="JC79" s="92">
        <f t="shared" si="187"/>
        <v>45261</v>
      </c>
      <c r="JD79" s="106">
        <f t="shared" si="188"/>
        <v>14660.818</v>
      </c>
      <c r="JE79" s="92">
        <v>45323</v>
      </c>
      <c r="JF79" s="177">
        <v>16246.512</v>
      </c>
      <c r="JG79" s="93">
        <f t="shared" si="659"/>
        <v>62</v>
      </c>
      <c r="JH79" s="63" t="s">
        <v>65</v>
      </c>
      <c r="JI79" s="106">
        <f t="shared" si="787"/>
        <v>1585.694</v>
      </c>
      <c r="JJ79" s="93">
        <f t="shared" si="788"/>
        <v>25.5757096774194</v>
      </c>
      <c r="JK79" s="115">
        <f t="shared" si="789"/>
        <v>1.70504731182796</v>
      </c>
      <c r="JL79" s="115">
        <f t="shared" si="778"/>
        <v>1.02302838709678</v>
      </c>
      <c r="JM79" s="69">
        <f t="shared" si="779"/>
        <v>444.1673048</v>
      </c>
      <c r="JP79" s="92">
        <f t="shared" si="764"/>
        <v>45323</v>
      </c>
      <c r="JQ79" s="106">
        <f t="shared" si="765"/>
        <v>16246.512</v>
      </c>
      <c r="JR79" s="92">
        <v>45383</v>
      </c>
      <c r="JS79" s="106">
        <v>17747.21</v>
      </c>
      <c r="JT79" s="93">
        <f t="shared" si="660"/>
        <v>60</v>
      </c>
      <c r="JU79" s="63" t="s">
        <v>65</v>
      </c>
      <c r="JV79" s="106">
        <f t="shared" si="661"/>
        <v>1500.698</v>
      </c>
      <c r="JW79" s="93">
        <f t="shared" si="790"/>
        <v>25.0116333333333</v>
      </c>
      <c r="JX79" s="115">
        <f t="shared" si="791"/>
        <v>1.66744222222222</v>
      </c>
      <c r="JY79" s="115">
        <f t="shared" si="780"/>
        <v>1.00046533333333</v>
      </c>
      <c r="JZ79" s="69">
        <f t="shared" si="781"/>
        <v>420.359152509091</v>
      </c>
    </row>
    <row r="80" spans="1:286">
      <c r="A80" t="str">
        <f>'SATEC Meter Schedule Template'!C80</f>
        <v>RMT-APL-01-MDB4-APR69-01-50002747-DL2</v>
      </c>
      <c r="B80" t="str">
        <f>'SATEC Meter Schedule Template'!D80</f>
        <v>MTR-APL-01-MDB4-APR69-01</v>
      </c>
      <c r="C80" t="str">
        <f>'SATEC Meter Schedule Template'!P80</f>
        <v>MDB4</v>
      </c>
      <c r="D80" t="str">
        <f>'SATEC Meter Schedule Template'!Q80</f>
        <v>APR69</v>
      </c>
      <c r="E80" t="str">
        <f>'SATEC Meter Schedule Template'!R80</f>
        <v>01</v>
      </c>
      <c r="F80">
        <f>'SATEC Meter Schedule Template'!S80</f>
        <v>50002747</v>
      </c>
      <c r="G80" t="str">
        <f>'SATEC Meter Schedule Template'!V80</f>
        <v>DL2</v>
      </c>
      <c r="H80" s="61" t="s">
        <v>279</v>
      </c>
      <c r="I80" s="63">
        <v>50002747</v>
      </c>
      <c r="J80" s="18" t="s">
        <v>280</v>
      </c>
      <c r="K80" s="92"/>
      <c r="L80" s="93"/>
      <c r="M80" s="92"/>
      <c r="N80" s="94"/>
      <c r="O80" s="95"/>
      <c r="P80" s="95"/>
      <c r="Q80" s="95"/>
      <c r="R80" s="105">
        <v>44398</v>
      </c>
      <c r="S80" s="63">
        <v>0</v>
      </c>
      <c r="T80" s="92">
        <v>44470</v>
      </c>
      <c r="U80" s="93">
        <v>348</v>
      </c>
      <c r="V80" s="93">
        <f t="shared" si="611"/>
        <v>72</v>
      </c>
      <c r="W80" s="63" t="s">
        <v>65</v>
      </c>
      <c r="X80" s="106">
        <f t="shared" si="612"/>
        <v>348</v>
      </c>
      <c r="Y80" s="93">
        <f t="shared" si="613"/>
        <v>4.83333333333333</v>
      </c>
      <c r="Z80" s="115">
        <f t="shared" si="766"/>
        <v>0.322222222222222</v>
      </c>
      <c r="AA80" s="115">
        <f t="shared" si="767"/>
        <v>0.193333333333333</v>
      </c>
      <c r="AB80" s="69">
        <f t="shared" si="768"/>
        <v>100.92</v>
      </c>
      <c r="AC80" s="93"/>
      <c r="AD80" s="92">
        <f t="shared" si="726"/>
        <v>44470</v>
      </c>
      <c r="AE80" s="106">
        <f t="shared" si="486"/>
        <v>348</v>
      </c>
      <c r="AF80" s="92">
        <v>44531.0000000231</v>
      </c>
      <c r="AG80" s="93">
        <v>1065</v>
      </c>
      <c r="AH80" s="93">
        <f t="shared" si="614"/>
        <v>61.0000000231012</v>
      </c>
      <c r="AI80" s="63" t="s">
        <v>65</v>
      </c>
      <c r="AJ80" s="106">
        <f t="shared" si="615"/>
        <v>717</v>
      </c>
      <c r="AK80" s="93">
        <f t="shared" si="616"/>
        <v>11.7540983562044</v>
      </c>
      <c r="AL80" s="115">
        <f t="shared" si="769"/>
        <v>0.783606557080291</v>
      </c>
      <c r="AM80" s="115">
        <f t="shared" si="770"/>
        <v>0.470163934248175</v>
      </c>
      <c r="AN80" s="69">
        <f t="shared" si="771"/>
        <v>207.93</v>
      </c>
      <c r="AQ80" s="92"/>
      <c r="AW80" s="138"/>
      <c r="BC80" s="92">
        <f t="shared" si="792"/>
        <v>44531.0000000231</v>
      </c>
      <c r="BD80" s="106">
        <f t="shared" si="353"/>
        <v>1065</v>
      </c>
      <c r="BE80" s="92">
        <v>44593.9679513889</v>
      </c>
      <c r="BF80" s="95">
        <v>2212.748</v>
      </c>
      <c r="BG80" s="93">
        <f t="shared" si="617"/>
        <v>62.9679513657975</v>
      </c>
      <c r="BH80" s="63" t="s">
        <v>65</v>
      </c>
      <c r="BI80" s="106">
        <f t="shared" si="618"/>
        <v>1147.748</v>
      </c>
      <c r="BJ80" s="93">
        <f t="shared" si="619"/>
        <v>18.2274947033361</v>
      </c>
      <c r="BK80" s="115">
        <f t="shared" si="772"/>
        <v>1.21516631355574</v>
      </c>
      <c r="BL80" s="115">
        <f t="shared" si="773"/>
        <v>0.729099788133445</v>
      </c>
      <c r="BM80" s="69">
        <f t="shared" si="774"/>
        <v>332.84692</v>
      </c>
      <c r="BT80" s="138">
        <v>44631</v>
      </c>
      <c r="CF80" t="s">
        <v>82</v>
      </c>
      <c r="CG80" s="145" t="s">
        <v>83</v>
      </c>
      <c r="CJ80" s="92">
        <f t="shared" si="662"/>
        <v>44593.9679513889</v>
      </c>
      <c r="CK80" s="106">
        <f t="shared" si="663"/>
        <v>2212.748</v>
      </c>
      <c r="CL80" s="146">
        <v>44593.9679513889</v>
      </c>
      <c r="CM80" s="106"/>
      <c r="CN80" s="106"/>
      <c r="CO80" s="106"/>
      <c r="CP80" s="106"/>
      <c r="CQ80" s="106"/>
      <c r="CR80" s="106"/>
      <c r="CS80" s="106"/>
      <c r="CT80" s="92">
        <v>44652</v>
      </c>
      <c r="CU80" s="149">
        <v>3834.746</v>
      </c>
      <c r="CV80" s="93">
        <f t="shared" si="604"/>
        <v>58.0320486111013</v>
      </c>
      <c r="CW80" s="63" t="s">
        <v>65</v>
      </c>
      <c r="CX80" s="106">
        <f t="shared" si="605"/>
        <v>1621.998</v>
      </c>
      <c r="CY80" s="93">
        <f t="shared" si="728"/>
        <v>27.9500386221023</v>
      </c>
      <c r="CZ80" s="115">
        <f t="shared" si="729"/>
        <v>1.86333590814015</v>
      </c>
      <c r="DA80" s="115">
        <f t="shared" si="730"/>
        <v>1.11800154488409</v>
      </c>
      <c r="DB80" s="69">
        <f t="shared" si="731"/>
        <v>470.37942</v>
      </c>
      <c r="DE80" s="92">
        <f t="shared" si="664"/>
        <v>44652</v>
      </c>
      <c r="DF80" s="106">
        <f t="shared" si="665"/>
        <v>3834.746</v>
      </c>
      <c r="DG80" s="106"/>
      <c r="DH80" s="106"/>
      <c r="DI80" s="106"/>
      <c r="DJ80" s="106"/>
      <c r="DK80" s="92">
        <v>44713</v>
      </c>
      <c r="DL80" s="150">
        <v>4734.823</v>
      </c>
      <c r="DM80" s="93">
        <f t="shared" si="606"/>
        <v>61</v>
      </c>
      <c r="DN80" s="63" t="s">
        <v>65</v>
      </c>
      <c r="DO80" s="106">
        <f t="shared" si="607"/>
        <v>900.077</v>
      </c>
      <c r="DP80" s="93">
        <f t="shared" si="732"/>
        <v>14.7553606557377</v>
      </c>
      <c r="DQ80" s="115">
        <f t="shared" si="733"/>
        <v>0.983690710382514</v>
      </c>
      <c r="DR80" s="115">
        <f t="shared" si="734"/>
        <v>0.590214426229508</v>
      </c>
      <c r="DS80" s="69">
        <f t="shared" si="735"/>
        <v>261.02233</v>
      </c>
      <c r="DV80" s="92">
        <f t="shared" si="666"/>
        <v>44713</v>
      </c>
      <c r="DW80" s="106">
        <f t="shared" si="667"/>
        <v>4734.823</v>
      </c>
      <c r="DX80" s="106"/>
      <c r="DY80" s="106"/>
      <c r="DZ80" s="106"/>
      <c r="EA80" s="106"/>
      <c r="EB80" s="92">
        <v>44774</v>
      </c>
      <c r="EC80" s="149">
        <v>5968</v>
      </c>
      <c r="ED80" s="93">
        <f t="shared" si="608"/>
        <v>61</v>
      </c>
      <c r="EE80" s="63" t="s">
        <v>65</v>
      </c>
      <c r="EF80" s="106">
        <f t="shared" si="609"/>
        <v>1233.177</v>
      </c>
      <c r="EG80" s="93">
        <f t="shared" si="736"/>
        <v>20.2160163934426</v>
      </c>
      <c r="EH80" s="115">
        <f t="shared" si="737"/>
        <v>1.34773442622951</v>
      </c>
      <c r="EI80" s="115">
        <f t="shared" si="738"/>
        <v>0.808640655737705</v>
      </c>
      <c r="EJ80" s="69">
        <f t="shared" si="739"/>
        <v>357.62133</v>
      </c>
      <c r="EM80" s="92">
        <f t="shared" si="668"/>
        <v>44774</v>
      </c>
      <c r="EN80" s="106">
        <f t="shared" si="669"/>
        <v>5968</v>
      </c>
      <c r="EO80" s="106"/>
      <c r="EP80" s="106"/>
      <c r="EQ80" s="106"/>
      <c r="ER80" s="106"/>
      <c r="ES80" s="92">
        <v>44835</v>
      </c>
      <c r="ET80" s="149">
        <v>6530</v>
      </c>
      <c r="EU80" s="93">
        <f t="shared" si="563"/>
        <v>61</v>
      </c>
      <c r="EV80" s="63" t="s">
        <v>65</v>
      </c>
      <c r="EW80" s="106">
        <f t="shared" si="700"/>
        <v>562</v>
      </c>
      <c r="EX80" s="93">
        <f t="shared" si="740"/>
        <v>9.21311475409836</v>
      </c>
      <c r="EY80" s="115">
        <f t="shared" si="741"/>
        <v>0.614207650273224</v>
      </c>
      <c r="EZ80" s="115">
        <f t="shared" si="742"/>
        <v>0.368524590163934</v>
      </c>
      <c r="FA80" s="69">
        <f t="shared" si="743"/>
        <v>162.98</v>
      </c>
      <c r="FD80" s="92">
        <f t="shared" si="670"/>
        <v>44835</v>
      </c>
      <c r="FE80" s="106">
        <f t="shared" si="671"/>
        <v>6530</v>
      </c>
      <c r="FF80" s="106"/>
      <c r="FG80" s="106"/>
      <c r="FH80" s="106"/>
      <c r="FI80" s="106"/>
      <c r="FJ80" s="92">
        <v>44896</v>
      </c>
      <c r="FK80" s="149">
        <v>7045</v>
      </c>
      <c r="FL80" s="93">
        <f t="shared" si="564"/>
        <v>61</v>
      </c>
      <c r="FM80" s="63" t="s">
        <v>65</v>
      </c>
      <c r="FN80" s="106">
        <f t="shared" si="775"/>
        <v>515</v>
      </c>
      <c r="FO80" s="93">
        <f t="shared" si="744"/>
        <v>8.44262295081967</v>
      </c>
      <c r="FP80" s="115">
        <f t="shared" si="745"/>
        <v>0.562841530054645</v>
      </c>
      <c r="FQ80" s="115">
        <f t="shared" si="746"/>
        <v>0.337704918032787</v>
      </c>
      <c r="FR80" s="69">
        <f t="shared" si="747"/>
        <v>149.35</v>
      </c>
      <c r="FU80" s="92">
        <f t="shared" si="672"/>
        <v>44896</v>
      </c>
      <c r="FV80" s="106">
        <f t="shared" si="673"/>
        <v>7045</v>
      </c>
      <c r="FW80" s="106"/>
      <c r="FX80" s="106"/>
      <c r="FY80" s="106"/>
      <c r="FZ80" s="106"/>
      <c r="GA80" s="92">
        <v>44958</v>
      </c>
      <c r="GB80" s="106">
        <v>7632.554</v>
      </c>
      <c r="GC80" s="93">
        <f t="shared" si="565"/>
        <v>62</v>
      </c>
      <c r="GD80" s="63" t="s">
        <v>65</v>
      </c>
      <c r="GE80" s="106">
        <f t="shared" si="195"/>
        <v>587.554</v>
      </c>
      <c r="GF80" s="93">
        <f t="shared" si="748"/>
        <v>9.47667741935484</v>
      </c>
      <c r="GG80" s="115">
        <f t="shared" si="749"/>
        <v>0.631778494623656</v>
      </c>
      <c r="GH80" s="115">
        <f t="shared" si="750"/>
        <v>0.379067096774194</v>
      </c>
      <c r="GI80" s="69">
        <f t="shared" si="751"/>
        <v>170.39066</v>
      </c>
      <c r="GL80" s="92">
        <f t="shared" si="674"/>
        <v>44958</v>
      </c>
      <c r="GM80" s="106">
        <f t="shared" si="675"/>
        <v>7632.554</v>
      </c>
      <c r="GN80" s="106"/>
      <c r="GO80" s="106"/>
      <c r="GP80" s="106"/>
      <c r="GQ80" s="106"/>
      <c r="GR80" s="92">
        <v>45017</v>
      </c>
      <c r="GS80" s="106">
        <v>8362.11</v>
      </c>
      <c r="GT80" s="93">
        <f t="shared" si="566"/>
        <v>59</v>
      </c>
      <c r="GU80" s="63" t="s">
        <v>65</v>
      </c>
      <c r="GV80" s="106">
        <f t="shared" si="263"/>
        <v>729.556</v>
      </c>
      <c r="GW80" s="93">
        <f t="shared" si="752"/>
        <v>12.3653559322034</v>
      </c>
      <c r="GX80" s="115">
        <f t="shared" si="753"/>
        <v>0.824357062146893</v>
      </c>
      <c r="GY80" s="115">
        <f t="shared" si="754"/>
        <v>0.494614237288136</v>
      </c>
      <c r="GZ80" s="69">
        <f t="shared" si="755"/>
        <v>211.57124</v>
      </c>
      <c r="HC80" s="92">
        <f t="shared" si="676"/>
        <v>45017</v>
      </c>
      <c r="HD80" s="106">
        <f t="shared" si="677"/>
        <v>8362.11</v>
      </c>
      <c r="HE80" s="92">
        <v>45078</v>
      </c>
      <c r="HF80" s="106">
        <v>8787.12</v>
      </c>
      <c r="HG80" s="93">
        <v>59</v>
      </c>
      <c r="HH80" s="63" t="s">
        <v>65</v>
      </c>
      <c r="HI80" s="106">
        <f t="shared" si="678"/>
        <v>425.01</v>
      </c>
      <c r="HJ80" s="93">
        <f t="shared" si="756"/>
        <v>7.2035593220339</v>
      </c>
      <c r="HK80" s="115">
        <f t="shared" si="757"/>
        <v>0.480237288135593</v>
      </c>
      <c r="HL80" s="115">
        <f t="shared" si="758"/>
        <v>0.288142372881356</v>
      </c>
      <c r="HM80" s="69">
        <f t="shared" si="759"/>
        <v>123.2529</v>
      </c>
      <c r="HP80" s="92">
        <f t="shared" si="679"/>
        <v>45078</v>
      </c>
      <c r="HQ80" s="106">
        <f t="shared" si="680"/>
        <v>8787.12</v>
      </c>
      <c r="HR80" s="92">
        <v>45139</v>
      </c>
      <c r="HS80" s="106">
        <v>9472.615</v>
      </c>
      <c r="HT80" s="93">
        <f t="shared" si="681"/>
        <v>61</v>
      </c>
      <c r="HU80" s="63" t="s">
        <v>65</v>
      </c>
      <c r="HV80" s="106">
        <f t="shared" si="682"/>
        <v>685.494999999999</v>
      </c>
      <c r="HW80" s="93">
        <f t="shared" si="683"/>
        <v>11.2376229508197</v>
      </c>
      <c r="HX80" s="115">
        <f t="shared" si="760"/>
        <v>0.749174863387977</v>
      </c>
      <c r="HY80" s="115">
        <f t="shared" si="761"/>
        <v>0.449504918032786</v>
      </c>
      <c r="HZ80" s="69">
        <f t="shared" si="782"/>
        <v>192.013381272727</v>
      </c>
      <c r="IC80" s="92">
        <f t="shared" si="684"/>
        <v>45139</v>
      </c>
      <c r="ID80" s="106">
        <f t="shared" si="685"/>
        <v>9472.615</v>
      </c>
      <c r="IE80" s="92">
        <v>45200</v>
      </c>
      <c r="IF80" s="106">
        <v>10586.159</v>
      </c>
      <c r="IG80" s="93">
        <f t="shared" si="686"/>
        <v>61</v>
      </c>
      <c r="IH80" s="63" t="s">
        <v>65</v>
      </c>
      <c r="II80" s="106">
        <f t="shared" si="480"/>
        <v>1113.544</v>
      </c>
      <c r="IJ80" s="93">
        <f t="shared" si="655"/>
        <v>18.2548196721311</v>
      </c>
      <c r="IK80" s="115">
        <f t="shared" si="762"/>
        <v>1.21698797814208</v>
      </c>
      <c r="IL80" s="115">
        <f t="shared" si="763"/>
        <v>0.730192786885246</v>
      </c>
      <c r="IM80" s="69">
        <f t="shared" si="783"/>
        <v>311.913797527273</v>
      </c>
      <c r="IP80" s="92">
        <f t="shared" si="784"/>
        <v>45200</v>
      </c>
      <c r="IQ80" s="164">
        <f t="shared" si="477"/>
        <v>10586.159</v>
      </c>
      <c r="IR80" s="92">
        <v>45261</v>
      </c>
      <c r="IS80" s="106">
        <v>11081.89</v>
      </c>
      <c r="IT80" s="93">
        <v>61</v>
      </c>
      <c r="IU80" s="63" t="s">
        <v>65</v>
      </c>
      <c r="IV80" s="106">
        <f t="shared" si="658"/>
        <v>495.731</v>
      </c>
      <c r="IW80" s="93">
        <f t="shared" si="785"/>
        <v>8.12673770491803</v>
      </c>
      <c r="IX80" s="115">
        <f t="shared" si="786"/>
        <v>0.541782513661202</v>
      </c>
      <c r="IY80" s="115">
        <f t="shared" si="776"/>
        <v>0.325069508196721</v>
      </c>
      <c r="IZ80" s="69">
        <f t="shared" si="777"/>
        <v>138.858759745455</v>
      </c>
      <c r="JC80" s="92">
        <f t="shared" si="187"/>
        <v>45261</v>
      </c>
      <c r="JD80" s="106">
        <f t="shared" si="188"/>
        <v>11081.89</v>
      </c>
      <c r="JE80" s="92">
        <v>45323</v>
      </c>
      <c r="JF80" s="177">
        <v>11728.233</v>
      </c>
      <c r="JG80" s="93">
        <f t="shared" si="659"/>
        <v>62</v>
      </c>
      <c r="JH80" s="63" t="s">
        <v>65</v>
      </c>
      <c r="JI80" s="106">
        <f t="shared" si="787"/>
        <v>646.343000000001</v>
      </c>
      <c r="JJ80" s="93">
        <f t="shared" si="788"/>
        <v>10.4248870967742</v>
      </c>
      <c r="JK80" s="115">
        <f t="shared" si="789"/>
        <v>0.69499247311828</v>
      </c>
      <c r="JL80" s="115">
        <f t="shared" si="778"/>
        <v>0.416995483870968</v>
      </c>
      <c r="JM80" s="69">
        <f t="shared" si="779"/>
        <v>181.046550145455</v>
      </c>
      <c r="JP80" s="92">
        <f t="shared" si="764"/>
        <v>45323</v>
      </c>
      <c r="JQ80" s="106">
        <f t="shared" si="765"/>
        <v>11728.233</v>
      </c>
      <c r="JR80" s="92">
        <v>45383</v>
      </c>
      <c r="JS80" s="106">
        <v>12391.235</v>
      </c>
      <c r="JT80" s="93">
        <f t="shared" si="660"/>
        <v>60</v>
      </c>
      <c r="JU80" s="63" t="s">
        <v>65</v>
      </c>
      <c r="JV80" s="106">
        <f t="shared" si="661"/>
        <v>663.002</v>
      </c>
      <c r="JW80" s="93">
        <f t="shared" si="790"/>
        <v>11.0500333333333</v>
      </c>
      <c r="JX80" s="115">
        <f t="shared" si="791"/>
        <v>0.736668888888889</v>
      </c>
      <c r="JY80" s="115">
        <f t="shared" si="780"/>
        <v>0.442001333333334</v>
      </c>
      <c r="JZ80" s="69">
        <f t="shared" si="781"/>
        <v>185.712887490909</v>
      </c>
    </row>
    <row r="81" spans="1:286">
      <c r="A81" t="str">
        <f>'SATEC Meter Schedule Template'!C81</f>
        <v>RMT-APL-01-MDB4-APR70-01-50002747-DL3</v>
      </c>
      <c r="B81" t="str">
        <f>'SATEC Meter Schedule Template'!D81</f>
        <v>MTR-APL-01-MDB4-APR70-01</v>
      </c>
      <c r="C81" t="str">
        <f>'SATEC Meter Schedule Template'!P81</f>
        <v>MDB4</v>
      </c>
      <c r="D81" t="str">
        <f>'SATEC Meter Schedule Template'!Q81</f>
        <v>APR70</v>
      </c>
      <c r="E81" t="str">
        <f>'SATEC Meter Schedule Template'!R81</f>
        <v>01</v>
      </c>
      <c r="F81">
        <f>'SATEC Meter Schedule Template'!S81</f>
        <v>50002747</v>
      </c>
      <c r="G81" t="str">
        <f>'SATEC Meter Schedule Template'!V81</f>
        <v>DL3</v>
      </c>
      <c r="H81" s="61" t="s">
        <v>281</v>
      </c>
      <c r="I81" s="63">
        <v>50002747</v>
      </c>
      <c r="J81" s="18" t="s">
        <v>282</v>
      </c>
      <c r="K81" s="92"/>
      <c r="L81" s="93"/>
      <c r="M81" s="92"/>
      <c r="N81" s="94"/>
      <c r="O81" s="95"/>
      <c r="P81" s="95"/>
      <c r="Q81" s="95"/>
      <c r="R81" s="105">
        <v>44398</v>
      </c>
      <c r="S81" s="63">
        <v>0</v>
      </c>
      <c r="T81" s="92">
        <v>44470</v>
      </c>
      <c r="U81" s="93">
        <v>284</v>
      </c>
      <c r="V81" s="93">
        <f t="shared" si="611"/>
        <v>72</v>
      </c>
      <c r="W81" s="63" t="s">
        <v>65</v>
      </c>
      <c r="X81" s="106">
        <f t="shared" si="612"/>
        <v>284</v>
      </c>
      <c r="Y81" s="93">
        <f t="shared" si="613"/>
        <v>3.94444444444444</v>
      </c>
      <c r="Z81" s="115">
        <f t="shared" si="766"/>
        <v>0.262962962962963</v>
      </c>
      <c r="AA81" s="115">
        <f t="shared" si="767"/>
        <v>0.157777777777778</v>
      </c>
      <c r="AB81" s="69">
        <f t="shared" si="768"/>
        <v>82.36</v>
      </c>
      <c r="AC81" s="93"/>
      <c r="AD81" s="92">
        <f t="shared" si="726"/>
        <v>44470</v>
      </c>
      <c r="AE81" s="106">
        <f t="shared" si="486"/>
        <v>284</v>
      </c>
      <c r="AF81" s="92">
        <v>44531.0000000231</v>
      </c>
      <c r="AG81" s="93">
        <v>557</v>
      </c>
      <c r="AH81" s="93">
        <f t="shared" si="614"/>
        <v>61.0000000231012</v>
      </c>
      <c r="AI81" s="63" t="s">
        <v>65</v>
      </c>
      <c r="AJ81" s="106">
        <f t="shared" si="615"/>
        <v>273</v>
      </c>
      <c r="AK81" s="93">
        <f t="shared" si="616"/>
        <v>4.4754098343707</v>
      </c>
      <c r="AL81" s="115">
        <f t="shared" si="769"/>
        <v>0.298360655624713</v>
      </c>
      <c r="AM81" s="115">
        <f t="shared" si="770"/>
        <v>0.179016393374828</v>
      </c>
      <c r="AN81" s="69">
        <f t="shared" si="771"/>
        <v>79.17</v>
      </c>
      <c r="AQ81" s="92"/>
      <c r="BC81" s="92">
        <f t="shared" si="792"/>
        <v>44531.0000000231</v>
      </c>
      <c r="BD81" s="106">
        <f t="shared" si="353"/>
        <v>557</v>
      </c>
      <c r="BE81" s="92">
        <v>44593.9679513889</v>
      </c>
      <c r="BF81" s="95">
        <v>1220.235</v>
      </c>
      <c r="BG81" s="93">
        <f t="shared" si="617"/>
        <v>62.9679513657975</v>
      </c>
      <c r="BH81" s="63" t="s">
        <v>65</v>
      </c>
      <c r="BI81" s="106">
        <f t="shared" si="618"/>
        <v>663.235</v>
      </c>
      <c r="BJ81" s="93">
        <f t="shared" si="619"/>
        <v>10.5328978569922</v>
      </c>
      <c r="BK81" s="115">
        <f t="shared" si="772"/>
        <v>0.702193190466149</v>
      </c>
      <c r="BL81" s="115">
        <f t="shared" si="773"/>
        <v>0.42131591427969</v>
      </c>
      <c r="BM81" s="69">
        <f t="shared" si="774"/>
        <v>192.33815</v>
      </c>
      <c r="BT81" s="138">
        <v>44631</v>
      </c>
      <c r="CF81" t="s">
        <v>82</v>
      </c>
      <c r="CG81" s="145" t="s">
        <v>83</v>
      </c>
      <c r="CJ81" s="92">
        <f t="shared" si="662"/>
        <v>44593.9679513889</v>
      </c>
      <c r="CK81" s="106">
        <f t="shared" si="663"/>
        <v>1220.235</v>
      </c>
      <c r="CL81" s="146">
        <v>44593.9679513889</v>
      </c>
      <c r="CM81" s="106"/>
      <c r="CN81" s="106"/>
      <c r="CO81" s="106"/>
      <c r="CP81" s="106"/>
      <c r="CQ81" s="106"/>
      <c r="CR81" s="106"/>
      <c r="CS81" s="106"/>
      <c r="CT81" s="92">
        <v>44652</v>
      </c>
      <c r="CU81" s="149">
        <v>2055.938</v>
      </c>
      <c r="CV81" s="93">
        <f t="shared" si="604"/>
        <v>58.0320486111013</v>
      </c>
      <c r="CW81" s="63" t="s">
        <v>65</v>
      </c>
      <c r="CX81" s="106">
        <f t="shared" si="605"/>
        <v>835.703</v>
      </c>
      <c r="CY81" s="93">
        <f t="shared" si="728"/>
        <v>14.4007151220943</v>
      </c>
      <c r="CZ81" s="115">
        <f t="shared" si="729"/>
        <v>0.960047674806288</v>
      </c>
      <c r="DA81" s="115">
        <f t="shared" si="730"/>
        <v>0.576028604883773</v>
      </c>
      <c r="DB81" s="69">
        <f t="shared" si="731"/>
        <v>242.35387</v>
      </c>
      <c r="DE81" s="92">
        <f t="shared" si="664"/>
        <v>44652</v>
      </c>
      <c r="DF81" s="106">
        <f t="shared" si="665"/>
        <v>2055.938</v>
      </c>
      <c r="DG81" s="106"/>
      <c r="DH81" s="106"/>
      <c r="DI81" s="106"/>
      <c r="DJ81" s="106"/>
      <c r="DK81" s="92">
        <v>44713</v>
      </c>
      <c r="DL81" s="150">
        <v>2516.794</v>
      </c>
      <c r="DM81" s="93">
        <f t="shared" si="606"/>
        <v>61</v>
      </c>
      <c r="DN81" s="63" t="s">
        <v>65</v>
      </c>
      <c r="DO81" s="106">
        <f t="shared" si="607"/>
        <v>460.856</v>
      </c>
      <c r="DP81" s="93">
        <f t="shared" si="732"/>
        <v>7.55501639344262</v>
      </c>
      <c r="DQ81" s="115">
        <f t="shared" si="733"/>
        <v>0.503667759562841</v>
      </c>
      <c r="DR81" s="115">
        <f t="shared" si="734"/>
        <v>0.302200655737705</v>
      </c>
      <c r="DS81" s="69">
        <f t="shared" si="735"/>
        <v>133.64824</v>
      </c>
      <c r="DV81" s="92">
        <f t="shared" si="666"/>
        <v>44713</v>
      </c>
      <c r="DW81" s="106">
        <f t="shared" si="667"/>
        <v>2516.794</v>
      </c>
      <c r="DX81" s="106"/>
      <c r="DY81" s="106"/>
      <c r="DZ81" s="106"/>
      <c r="EA81" s="106"/>
      <c r="EB81" s="92">
        <v>44774</v>
      </c>
      <c r="EC81" s="149">
        <v>3030</v>
      </c>
      <c r="ED81" s="93">
        <f t="shared" si="608"/>
        <v>61</v>
      </c>
      <c r="EE81" s="63" t="s">
        <v>65</v>
      </c>
      <c r="EF81" s="106">
        <f t="shared" si="609"/>
        <v>513.206</v>
      </c>
      <c r="EG81" s="93">
        <f t="shared" si="736"/>
        <v>8.4132131147541</v>
      </c>
      <c r="EH81" s="115">
        <f t="shared" si="737"/>
        <v>0.56088087431694</v>
      </c>
      <c r="EI81" s="115">
        <f t="shared" si="738"/>
        <v>0.336528524590164</v>
      </c>
      <c r="EJ81" s="69">
        <f t="shared" si="739"/>
        <v>148.82974</v>
      </c>
      <c r="EM81" s="92">
        <f t="shared" si="668"/>
        <v>44774</v>
      </c>
      <c r="EN81" s="106">
        <f t="shared" si="669"/>
        <v>3030</v>
      </c>
      <c r="EO81" s="106"/>
      <c r="EP81" s="106"/>
      <c r="EQ81" s="106"/>
      <c r="ER81" s="106"/>
      <c r="ES81" s="92">
        <v>44835</v>
      </c>
      <c r="ET81" s="149">
        <v>3617</v>
      </c>
      <c r="EU81" s="93">
        <f t="shared" si="563"/>
        <v>61</v>
      </c>
      <c r="EV81" s="63" t="s">
        <v>65</v>
      </c>
      <c r="EW81" s="106">
        <f t="shared" si="700"/>
        <v>587</v>
      </c>
      <c r="EX81" s="93">
        <f t="shared" si="740"/>
        <v>9.62295081967213</v>
      </c>
      <c r="EY81" s="115">
        <f t="shared" si="741"/>
        <v>0.641530054644809</v>
      </c>
      <c r="EZ81" s="115">
        <f t="shared" si="742"/>
        <v>0.384918032786885</v>
      </c>
      <c r="FA81" s="69">
        <f t="shared" si="743"/>
        <v>170.23</v>
      </c>
      <c r="FD81" s="92">
        <f t="shared" si="670"/>
        <v>44835</v>
      </c>
      <c r="FE81" s="106">
        <f t="shared" si="671"/>
        <v>3617</v>
      </c>
      <c r="FF81" s="106"/>
      <c r="FG81" s="106"/>
      <c r="FH81" s="106"/>
      <c r="FI81" s="106"/>
      <c r="FJ81" s="92">
        <v>44896</v>
      </c>
      <c r="FK81" s="149">
        <v>4164</v>
      </c>
      <c r="FL81" s="93">
        <f t="shared" si="564"/>
        <v>61</v>
      </c>
      <c r="FM81" s="63" t="s">
        <v>65</v>
      </c>
      <c r="FN81" s="106">
        <f t="shared" si="775"/>
        <v>547</v>
      </c>
      <c r="FO81" s="93">
        <f t="shared" si="744"/>
        <v>8.9672131147541</v>
      </c>
      <c r="FP81" s="115">
        <f t="shared" si="745"/>
        <v>0.597814207650273</v>
      </c>
      <c r="FQ81" s="115">
        <f t="shared" si="746"/>
        <v>0.358688524590164</v>
      </c>
      <c r="FR81" s="69">
        <f t="shared" si="747"/>
        <v>158.63</v>
      </c>
      <c r="FU81" s="92">
        <f t="shared" si="672"/>
        <v>44896</v>
      </c>
      <c r="FV81" s="106">
        <f t="shared" si="673"/>
        <v>4164</v>
      </c>
      <c r="FW81" s="106"/>
      <c r="FX81" s="106"/>
      <c r="FY81" s="106"/>
      <c r="FZ81" s="106"/>
      <c r="GA81" s="92">
        <v>44958</v>
      </c>
      <c r="GB81" s="106">
        <v>4716.524</v>
      </c>
      <c r="GC81" s="93">
        <f t="shared" si="565"/>
        <v>62</v>
      </c>
      <c r="GD81" s="63" t="s">
        <v>65</v>
      </c>
      <c r="GE81" s="106">
        <f t="shared" si="195"/>
        <v>552.524</v>
      </c>
      <c r="GF81" s="93">
        <f t="shared" si="748"/>
        <v>8.91167741935484</v>
      </c>
      <c r="GG81" s="115">
        <f t="shared" si="749"/>
        <v>0.59411182795699</v>
      </c>
      <c r="GH81" s="115">
        <f t="shared" si="750"/>
        <v>0.356467096774194</v>
      </c>
      <c r="GI81" s="69">
        <f t="shared" si="751"/>
        <v>160.23196</v>
      </c>
      <c r="GL81" s="92">
        <f t="shared" si="674"/>
        <v>44958</v>
      </c>
      <c r="GM81" s="106">
        <f t="shared" si="675"/>
        <v>4716.524</v>
      </c>
      <c r="GN81" s="106"/>
      <c r="GO81" s="106"/>
      <c r="GP81" s="106"/>
      <c r="GQ81" s="106"/>
      <c r="GR81" s="92">
        <v>45017</v>
      </c>
      <c r="GS81" s="106">
        <v>5200.273</v>
      </c>
      <c r="GT81" s="93">
        <f t="shared" si="566"/>
        <v>59</v>
      </c>
      <c r="GU81" s="63" t="s">
        <v>65</v>
      </c>
      <c r="GV81" s="106">
        <f t="shared" si="263"/>
        <v>483.749</v>
      </c>
      <c r="GW81" s="93">
        <f t="shared" si="752"/>
        <v>8.19913559322034</v>
      </c>
      <c r="GX81" s="115">
        <f t="shared" si="753"/>
        <v>0.546609039548022</v>
      </c>
      <c r="GY81" s="115">
        <f t="shared" si="754"/>
        <v>0.327965423728813</v>
      </c>
      <c r="GZ81" s="69">
        <f t="shared" si="755"/>
        <v>140.28721</v>
      </c>
      <c r="HC81" s="92">
        <f t="shared" si="676"/>
        <v>45017</v>
      </c>
      <c r="HD81" s="106">
        <f t="shared" si="677"/>
        <v>5200.273</v>
      </c>
      <c r="HE81" s="92">
        <v>45078</v>
      </c>
      <c r="HF81" s="106">
        <v>5647.981</v>
      </c>
      <c r="HG81" s="93">
        <v>59</v>
      </c>
      <c r="HH81" s="63" t="s">
        <v>65</v>
      </c>
      <c r="HI81" s="106">
        <f t="shared" si="678"/>
        <v>447.708</v>
      </c>
      <c r="HJ81" s="93">
        <f t="shared" si="756"/>
        <v>7.58827118644067</v>
      </c>
      <c r="HK81" s="115">
        <f t="shared" si="757"/>
        <v>0.505884745762711</v>
      </c>
      <c r="HL81" s="115">
        <f t="shared" si="758"/>
        <v>0.303530847457627</v>
      </c>
      <c r="HM81" s="69">
        <f t="shared" si="759"/>
        <v>129.83532</v>
      </c>
      <c r="HP81" s="92">
        <f t="shared" si="679"/>
        <v>45078</v>
      </c>
      <c r="HQ81" s="106">
        <f t="shared" si="680"/>
        <v>5647.981</v>
      </c>
      <c r="HR81" s="92">
        <v>45139</v>
      </c>
      <c r="HS81" s="106">
        <v>6242.318</v>
      </c>
      <c r="HT81" s="93">
        <f t="shared" si="681"/>
        <v>61</v>
      </c>
      <c r="HU81" s="63" t="s">
        <v>65</v>
      </c>
      <c r="HV81" s="106">
        <f t="shared" si="682"/>
        <v>594.337</v>
      </c>
      <c r="HW81" s="93">
        <f t="shared" si="683"/>
        <v>9.74322950819673</v>
      </c>
      <c r="HX81" s="115">
        <f t="shared" si="760"/>
        <v>0.649548633879782</v>
      </c>
      <c r="HY81" s="115">
        <f t="shared" si="761"/>
        <v>0.389729180327869</v>
      </c>
      <c r="HZ81" s="69">
        <f t="shared" si="782"/>
        <v>166.479196763636</v>
      </c>
      <c r="IC81" s="92">
        <f t="shared" si="684"/>
        <v>45139</v>
      </c>
      <c r="ID81" s="106">
        <f t="shared" si="685"/>
        <v>6242.318</v>
      </c>
      <c r="IE81" s="92">
        <v>45200</v>
      </c>
      <c r="IF81" s="106">
        <v>6657.654</v>
      </c>
      <c r="IG81" s="93">
        <f t="shared" si="686"/>
        <v>61</v>
      </c>
      <c r="IH81" s="63" t="s">
        <v>65</v>
      </c>
      <c r="II81" s="106">
        <f t="shared" si="480"/>
        <v>415.336</v>
      </c>
      <c r="IJ81" s="93">
        <f t="shared" si="655"/>
        <v>6.80878688524591</v>
      </c>
      <c r="IK81" s="115">
        <f t="shared" si="762"/>
        <v>0.45391912568306</v>
      </c>
      <c r="IL81" s="115">
        <f t="shared" si="763"/>
        <v>0.272351475409836</v>
      </c>
      <c r="IM81" s="69">
        <f t="shared" si="783"/>
        <v>116.339389381818</v>
      </c>
      <c r="IP81" s="92">
        <f t="shared" si="784"/>
        <v>45200</v>
      </c>
      <c r="IQ81" s="164">
        <f t="shared" si="477"/>
        <v>6657.654</v>
      </c>
      <c r="IR81" s="92">
        <v>45261</v>
      </c>
      <c r="IS81" s="106">
        <v>6922.908</v>
      </c>
      <c r="IT81" s="93">
        <v>61</v>
      </c>
      <c r="IU81" s="63" t="s">
        <v>65</v>
      </c>
      <c r="IV81" s="106">
        <f t="shared" si="658"/>
        <v>265.254</v>
      </c>
      <c r="IW81" s="93">
        <f t="shared" si="785"/>
        <v>4.3484262295082</v>
      </c>
      <c r="IX81" s="115">
        <f t="shared" si="786"/>
        <v>0.289895081967213</v>
      </c>
      <c r="IY81" s="115">
        <f t="shared" si="776"/>
        <v>0.173937049180328</v>
      </c>
      <c r="IZ81" s="69">
        <f t="shared" si="777"/>
        <v>74.3000568</v>
      </c>
      <c r="JC81" s="92">
        <f t="shared" si="187"/>
        <v>45261</v>
      </c>
      <c r="JD81" s="106">
        <f t="shared" si="188"/>
        <v>6922.908</v>
      </c>
      <c r="JE81" s="92">
        <v>45323</v>
      </c>
      <c r="JF81" s="177">
        <v>7592.772</v>
      </c>
      <c r="JG81" s="93">
        <f t="shared" si="659"/>
        <v>62</v>
      </c>
      <c r="JH81" s="63" t="s">
        <v>65</v>
      </c>
      <c r="JI81" s="106">
        <f t="shared" si="787"/>
        <v>669.864</v>
      </c>
      <c r="JJ81" s="93">
        <f t="shared" si="788"/>
        <v>10.8042580645161</v>
      </c>
      <c r="JK81" s="115">
        <f t="shared" si="789"/>
        <v>0.720283870967741</v>
      </c>
      <c r="JL81" s="115">
        <f t="shared" si="778"/>
        <v>0.432170322580645</v>
      </c>
      <c r="JM81" s="69">
        <f t="shared" si="779"/>
        <v>187.634996072727</v>
      </c>
      <c r="JP81" s="92">
        <f t="shared" si="764"/>
        <v>45323</v>
      </c>
      <c r="JQ81" s="106">
        <f t="shared" si="765"/>
        <v>7592.772</v>
      </c>
      <c r="JR81" s="92">
        <v>45383</v>
      </c>
      <c r="JS81" s="106">
        <v>8013.814</v>
      </c>
      <c r="JT81" s="93">
        <f t="shared" si="660"/>
        <v>60</v>
      </c>
      <c r="JU81" s="63" t="s">
        <v>65</v>
      </c>
      <c r="JV81" s="106">
        <f t="shared" si="661"/>
        <v>421.042</v>
      </c>
      <c r="JW81" s="93">
        <f t="shared" si="790"/>
        <v>7.01736666666667</v>
      </c>
      <c r="JX81" s="115">
        <f t="shared" si="791"/>
        <v>0.467824444444445</v>
      </c>
      <c r="JY81" s="115">
        <f t="shared" si="780"/>
        <v>0.280694666666667</v>
      </c>
      <c r="JZ81" s="69">
        <f t="shared" si="781"/>
        <v>117.937691854546</v>
      </c>
    </row>
    <row r="82" spans="1:286">
      <c r="A82" t="str">
        <f>'SATEC Meter Schedule Template'!C82</f>
        <v>RMT-APL-01-MDB4-APR71-01-50002975-DL1</v>
      </c>
      <c r="B82" t="str">
        <f>'SATEC Meter Schedule Template'!D82</f>
        <v>MTR-APL-01-MDB4-APR71-01</v>
      </c>
      <c r="C82" t="str">
        <f>'SATEC Meter Schedule Template'!P82</f>
        <v>MDB4</v>
      </c>
      <c r="D82" t="str">
        <f>'SATEC Meter Schedule Template'!Q82</f>
        <v>APR71</v>
      </c>
      <c r="E82" t="str">
        <f>'SATEC Meter Schedule Template'!R82</f>
        <v>01</v>
      </c>
      <c r="F82">
        <f>'SATEC Meter Schedule Template'!S82</f>
        <v>50002975</v>
      </c>
      <c r="G82" t="str">
        <f>'SATEC Meter Schedule Template'!V82</f>
        <v>DL1</v>
      </c>
      <c r="H82" s="61" t="s">
        <v>283</v>
      </c>
      <c r="I82" s="63">
        <v>50002975</v>
      </c>
      <c r="J82" s="18" t="s">
        <v>284</v>
      </c>
      <c r="K82" s="92"/>
      <c r="L82" s="93"/>
      <c r="M82" s="92"/>
      <c r="N82" s="94"/>
      <c r="O82" s="95"/>
      <c r="P82" s="95"/>
      <c r="Q82" s="95"/>
      <c r="R82" s="105">
        <v>44398</v>
      </c>
      <c r="S82" s="63">
        <v>0</v>
      </c>
      <c r="T82" s="92">
        <v>44470</v>
      </c>
      <c r="U82" s="106">
        <v>961.06</v>
      </c>
      <c r="V82" s="93">
        <f t="shared" si="611"/>
        <v>72</v>
      </c>
      <c r="W82" s="63" t="s">
        <v>65</v>
      </c>
      <c r="X82" s="106">
        <f t="shared" si="612"/>
        <v>961.06</v>
      </c>
      <c r="Y82" s="93">
        <f t="shared" si="613"/>
        <v>13.3480555555556</v>
      </c>
      <c r="Z82" s="115">
        <f t="shared" si="766"/>
        <v>0.88987037037037</v>
      </c>
      <c r="AA82" s="115">
        <f t="shared" si="767"/>
        <v>0.533922222222222</v>
      </c>
      <c r="AB82" s="69">
        <f t="shared" si="768"/>
        <v>278.7074</v>
      </c>
      <c r="AC82" s="93"/>
      <c r="AD82" s="92">
        <f t="shared" si="726"/>
        <v>44470</v>
      </c>
      <c r="AE82" s="106">
        <v>961.06</v>
      </c>
      <c r="AF82" s="92">
        <v>44531.0000000231</v>
      </c>
      <c r="AG82" s="93">
        <v>2198.481</v>
      </c>
      <c r="AH82" s="93">
        <f t="shared" si="614"/>
        <v>61.0000000231012</v>
      </c>
      <c r="AI82" s="63" t="s">
        <v>65</v>
      </c>
      <c r="AJ82" s="106">
        <f t="shared" si="615"/>
        <v>1237.421</v>
      </c>
      <c r="AK82" s="93">
        <f t="shared" si="616"/>
        <v>20.2855901562521</v>
      </c>
      <c r="AL82" s="115">
        <f t="shared" si="769"/>
        <v>1.35237267708347</v>
      </c>
      <c r="AM82" s="115">
        <f t="shared" si="770"/>
        <v>0.811423606250085</v>
      </c>
      <c r="AN82" s="69">
        <f t="shared" si="771"/>
        <v>358.85209</v>
      </c>
      <c r="AQ82" s="92"/>
      <c r="BC82" s="92">
        <f t="shared" si="792"/>
        <v>44531.0000000231</v>
      </c>
      <c r="BD82" s="106">
        <f t="shared" si="353"/>
        <v>2198.481</v>
      </c>
      <c r="BE82" s="92">
        <v>44593.9695601852</v>
      </c>
      <c r="BF82" s="95">
        <v>2199.313</v>
      </c>
      <c r="BG82" s="93">
        <f t="shared" si="617"/>
        <v>62.9695601620988</v>
      </c>
      <c r="BH82" s="63" t="s">
        <v>65</v>
      </c>
      <c r="BI82" s="106">
        <f t="shared" si="618"/>
        <v>0.83199999999988</v>
      </c>
      <c r="BJ82" s="93">
        <f t="shared" si="619"/>
        <v>0.013212733229486</v>
      </c>
      <c r="BK82" s="115">
        <f t="shared" si="772"/>
        <v>0.000880848881965733</v>
      </c>
      <c r="BL82" s="115">
        <f t="shared" si="773"/>
        <v>0.00052850932917944</v>
      </c>
      <c r="BM82" s="69">
        <f t="shared" si="774"/>
        <v>0.241279999999965</v>
      </c>
      <c r="BT82" s="138">
        <v>44631</v>
      </c>
      <c r="CF82" t="s">
        <v>82</v>
      </c>
      <c r="CG82" s="145" t="s">
        <v>83</v>
      </c>
      <c r="CJ82" s="92">
        <f t="shared" si="662"/>
        <v>44593.9695601852</v>
      </c>
      <c r="CK82" s="106">
        <f t="shared" si="663"/>
        <v>2199.313</v>
      </c>
      <c r="CL82" s="146">
        <v>44593.9695601852</v>
      </c>
      <c r="CM82" s="106"/>
      <c r="CN82" s="106"/>
      <c r="CO82" s="106"/>
      <c r="CP82" s="106"/>
      <c r="CQ82" s="106"/>
      <c r="CR82" s="106"/>
      <c r="CS82" s="106"/>
      <c r="CT82" s="92">
        <v>44652</v>
      </c>
      <c r="CU82" s="149">
        <v>2588</v>
      </c>
      <c r="CV82" s="93">
        <f t="shared" si="604"/>
        <v>58.0304398148</v>
      </c>
      <c r="CW82" s="63" t="s">
        <v>65</v>
      </c>
      <c r="CX82" s="106">
        <f t="shared" si="605"/>
        <v>388.687</v>
      </c>
      <c r="CY82" s="93">
        <f t="shared" si="728"/>
        <v>6.69798473422684</v>
      </c>
      <c r="CZ82" s="115">
        <f t="shared" si="729"/>
        <v>0.446532315615122</v>
      </c>
      <c r="DA82" s="115">
        <f t="shared" si="730"/>
        <v>0.267919389369073</v>
      </c>
      <c r="DB82" s="69">
        <f t="shared" si="731"/>
        <v>112.71923</v>
      </c>
      <c r="DE82" s="92">
        <f t="shared" si="664"/>
        <v>44652</v>
      </c>
      <c r="DF82" s="106">
        <f t="shared" si="665"/>
        <v>2588</v>
      </c>
      <c r="DG82" s="106"/>
      <c r="DH82" s="106"/>
      <c r="DI82" s="106"/>
      <c r="DJ82" s="106"/>
      <c r="DK82" s="92">
        <v>44713</v>
      </c>
      <c r="DL82" s="150">
        <v>2967.382</v>
      </c>
      <c r="DM82" s="93">
        <f t="shared" si="606"/>
        <v>61</v>
      </c>
      <c r="DN82" s="63" t="s">
        <v>65</v>
      </c>
      <c r="DO82" s="106">
        <f t="shared" si="607"/>
        <v>379.382</v>
      </c>
      <c r="DP82" s="93">
        <f t="shared" si="732"/>
        <v>6.21937704918033</v>
      </c>
      <c r="DQ82" s="115">
        <f t="shared" si="733"/>
        <v>0.414625136612022</v>
      </c>
      <c r="DR82" s="115">
        <f t="shared" si="734"/>
        <v>0.248775081967213</v>
      </c>
      <c r="DS82" s="69">
        <f t="shared" si="735"/>
        <v>110.02078</v>
      </c>
      <c r="DV82" s="92">
        <f t="shared" si="666"/>
        <v>44713</v>
      </c>
      <c r="DW82" s="106">
        <f t="shared" si="667"/>
        <v>2967.382</v>
      </c>
      <c r="DX82" s="106"/>
      <c r="DY82" s="106"/>
      <c r="DZ82" s="106"/>
      <c r="EA82" s="106"/>
      <c r="EB82" s="92">
        <v>44774</v>
      </c>
      <c r="EC82" s="149">
        <v>3483</v>
      </c>
      <c r="ED82" s="93">
        <f t="shared" si="608"/>
        <v>61</v>
      </c>
      <c r="EE82" s="63" t="s">
        <v>65</v>
      </c>
      <c r="EF82" s="106">
        <f t="shared" si="609"/>
        <v>515.618</v>
      </c>
      <c r="EG82" s="93">
        <f t="shared" si="736"/>
        <v>8.45275409836066</v>
      </c>
      <c r="EH82" s="115">
        <f t="shared" si="737"/>
        <v>0.56351693989071</v>
      </c>
      <c r="EI82" s="115">
        <f t="shared" si="738"/>
        <v>0.338110163934426</v>
      </c>
      <c r="EJ82" s="69">
        <f t="shared" si="739"/>
        <v>149.52922</v>
      </c>
      <c r="EM82" s="92">
        <f t="shared" si="668"/>
        <v>44774</v>
      </c>
      <c r="EN82" s="106">
        <f t="shared" si="669"/>
        <v>3483</v>
      </c>
      <c r="EO82" s="106"/>
      <c r="EP82" s="106"/>
      <c r="EQ82" s="106"/>
      <c r="ER82" s="106"/>
      <c r="ES82" s="92">
        <v>44835</v>
      </c>
      <c r="ET82" s="149">
        <v>3887</v>
      </c>
      <c r="EU82" s="93">
        <f t="shared" si="563"/>
        <v>61</v>
      </c>
      <c r="EV82" s="63" t="s">
        <v>65</v>
      </c>
      <c r="EW82" s="106">
        <f t="shared" si="700"/>
        <v>404</v>
      </c>
      <c r="EX82" s="93">
        <f t="shared" si="740"/>
        <v>6.62295081967213</v>
      </c>
      <c r="EY82" s="115">
        <f t="shared" si="741"/>
        <v>0.441530054644809</v>
      </c>
      <c r="EZ82" s="115">
        <f t="shared" si="742"/>
        <v>0.264918032786885</v>
      </c>
      <c r="FA82" s="69">
        <f t="shared" si="743"/>
        <v>117.16</v>
      </c>
      <c r="FD82" s="92">
        <f t="shared" si="670"/>
        <v>44835</v>
      </c>
      <c r="FE82" s="106">
        <f t="shared" si="671"/>
        <v>3887</v>
      </c>
      <c r="FF82" s="106"/>
      <c r="FG82" s="106"/>
      <c r="FH82" s="106"/>
      <c r="FI82" s="106"/>
      <c r="FJ82" s="92">
        <v>44896</v>
      </c>
      <c r="FK82" s="149">
        <v>4634</v>
      </c>
      <c r="FL82" s="93">
        <f t="shared" si="564"/>
        <v>61</v>
      </c>
      <c r="FM82" s="63" t="s">
        <v>65</v>
      </c>
      <c r="FN82" s="106">
        <f t="shared" si="775"/>
        <v>747</v>
      </c>
      <c r="FO82" s="93">
        <f t="shared" si="744"/>
        <v>12.2459016393443</v>
      </c>
      <c r="FP82" s="115">
        <f t="shared" si="745"/>
        <v>0.816393442622951</v>
      </c>
      <c r="FQ82" s="115">
        <f t="shared" si="746"/>
        <v>0.489836065573771</v>
      </c>
      <c r="FR82" s="69">
        <f t="shared" si="747"/>
        <v>216.63</v>
      </c>
      <c r="FU82" s="92">
        <f t="shared" si="672"/>
        <v>44896</v>
      </c>
      <c r="FV82" s="106">
        <f t="shared" si="673"/>
        <v>4634</v>
      </c>
      <c r="FW82" s="106"/>
      <c r="FX82" s="106"/>
      <c r="FY82" s="106"/>
      <c r="FZ82" s="106"/>
      <c r="GA82" s="92">
        <v>44958</v>
      </c>
      <c r="GB82" s="106">
        <v>5468.763</v>
      </c>
      <c r="GC82" s="93">
        <f t="shared" si="565"/>
        <v>62</v>
      </c>
      <c r="GD82" s="63" t="s">
        <v>65</v>
      </c>
      <c r="GE82" s="106">
        <f t="shared" si="195"/>
        <v>834.763</v>
      </c>
      <c r="GF82" s="93">
        <f t="shared" si="748"/>
        <v>13.4639193548387</v>
      </c>
      <c r="GG82" s="115">
        <f t="shared" si="749"/>
        <v>0.897594623655914</v>
      </c>
      <c r="GH82" s="115">
        <f t="shared" si="750"/>
        <v>0.538556774193548</v>
      </c>
      <c r="GI82" s="69">
        <f t="shared" si="751"/>
        <v>242.08127</v>
      </c>
      <c r="GL82" s="92">
        <f t="shared" si="674"/>
        <v>44958</v>
      </c>
      <c r="GM82" s="106">
        <f t="shared" si="675"/>
        <v>5468.763</v>
      </c>
      <c r="GN82" s="106"/>
      <c r="GO82" s="106"/>
      <c r="GP82" s="106"/>
      <c r="GQ82" s="106"/>
      <c r="GR82" s="92">
        <v>45017</v>
      </c>
      <c r="GS82" s="106">
        <v>6270.694</v>
      </c>
      <c r="GT82" s="93">
        <f t="shared" si="566"/>
        <v>59</v>
      </c>
      <c r="GU82" s="63" t="s">
        <v>65</v>
      </c>
      <c r="GV82" s="106">
        <f t="shared" si="263"/>
        <v>801.931</v>
      </c>
      <c r="GW82" s="93">
        <f t="shared" si="752"/>
        <v>13.5920508474576</v>
      </c>
      <c r="GX82" s="115">
        <f t="shared" si="753"/>
        <v>0.906136723163842</v>
      </c>
      <c r="GY82" s="115">
        <f t="shared" si="754"/>
        <v>0.543682033898305</v>
      </c>
      <c r="GZ82" s="69">
        <f t="shared" si="755"/>
        <v>232.55999</v>
      </c>
      <c r="HC82" s="92">
        <f t="shared" si="676"/>
        <v>45017</v>
      </c>
      <c r="HD82" s="106">
        <f t="shared" si="677"/>
        <v>6270.694</v>
      </c>
      <c r="HE82" s="92">
        <v>45078</v>
      </c>
      <c r="HF82" s="106">
        <v>6999.409</v>
      </c>
      <c r="HG82" s="93">
        <v>59</v>
      </c>
      <c r="HH82" s="63" t="s">
        <v>65</v>
      </c>
      <c r="HI82" s="106">
        <f t="shared" si="678"/>
        <v>728.714999999999</v>
      </c>
      <c r="HJ82" s="93">
        <f t="shared" si="756"/>
        <v>12.3511016949152</v>
      </c>
      <c r="HK82" s="115">
        <f t="shared" si="757"/>
        <v>0.823406779661016</v>
      </c>
      <c r="HL82" s="115">
        <f t="shared" si="758"/>
        <v>0.49404406779661</v>
      </c>
      <c r="HM82" s="69">
        <f t="shared" si="759"/>
        <v>211.32735</v>
      </c>
      <c r="HP82" s="92">
        <f t="shared" si="679"/>
        <v>45078</v>
      </c>
      <c r="HQ82" s="106">
        <f t="shared" si="680"/>
        <v>6999.409</v>
      </c>
      <c r="HR82" s="92">
        <v>45139</v>
      </c>
      <c r="HS82" s="106">
        <v>7907.951</v>
      </c>
      <c r="HT82" s="93">
        <f t="shared" si="681"/>
        <v>61</v>
      </c>
      <c r="HU82" s="63" t="s">
        <v>65</v>
      </c>
      <c r="HV82" s="106">
        <f t="shared" si="682"/>
        <v>908.542</v>
      </c>
      <c r="HW82" s="93">
        <f t="shared" si="683"/>
        <v>14.894131147541</v>
      </c>
      <c r="HX82" s="115">
        <f t="shared" si="760"/>
        <v>0.992942076502733</v>
      </c>
      <c r="HY82" s="115">
        <f t="shared" si="761"/>
        <v>0.59576524590164</v>
      </c>
      <c r="HZ82" s="69">
        <f t="shared" si="782"/>
        <v>254.490873672727</v>
      </c>
      <c r="IC82" s="92">
        <f t="shared" si="684"/>
        <v>45139</v>
      </c>
      <c r="ID82" s="106">
        <f t="shared" si="685"/>
        <v>7907.951</v>
      </c>
      <c r="IE82" s="92">
        <v>45200</v>
      </c>
      <c r="IF82" s="106">
        <v>8955.282</v>
      </c>
      <c r="IG82" s="93">
        <f t="shared" si="686"/>
        <v>61</v>
      </c>
      <c r="IH82" s="63" t="s">
        <v>65</v>
      </c>
      <c r="II82" s="106">
        <f t="shared" si="480"/>
        <v>1047.331</v>
      </c>
      <c r="IJ82" s="93">
        <f t="shared" si="655"/>
        <v>17.1693606557377</v>
      </c>
      <c r="IK82" s="115">
        <f t="shared" si="762"/>
        <v>1.14462404371585</v>
      </c>
      <c r="IL82" s="115">
        <f t="shared" si="763"/>
        <v>0.686774426229508</v>
      </c>
      <c r="IM82" s="69">
        <f t="shared" si="783"/>
        <v>293.366934290909</v>
      </c>
      <c r="IP82" s="92">
        <f t="shared" si="784"/>
        <v>45200</v>
      </c>
      <c r="IQ82" s="164">
        <f t="shared" si="477"/>
        <v>8955.282</v>
      </c>
      <c r="IR82" s="92">
        <v>45261</v>
      </c>
      <c r="IS82" s="106">
        <v>9871.12</v>
      </c>
      <c r="IT82" s="93">
        <v>61</v>
      </c>
      <c r="IU82" s="63" t="s">
        <v>65</v>
      </c>
      <c r="IV82" s="106">
        <f t="shared" si="658"/>
        <v>915.838000000002</v>
      </c>
      <c r="IW82" s="93">
        <f t="shared" si="785"/>
        <v>15.0137377049181</v>
      </c>
      <c r="IX82" s="115">
        <f t="shared" si="786"/>
        <v>1.00091584699454</v>
      </c>
      <c r="IY82" s="115">
        <f t="shared" si="776"/>
        <v>0.600549508196722</v>
      </c>
      <c r="IZ82" s="69">
        <f t="shared" si="777"/>
        <v>256.534549600001</v>
      </c>
      <c r="JC82" s="92">
        <f t="shared" si="187"/>
        <v>45261</v>
      </c>
      <c r="JD82" s="106">
        <f t="shared" si="188"/>
        <v>9871.12</v>
      </c>
      <c r="JE82" s="92">
        <v>45323</v>
      </c>
      <c r="JF82" s="177">
        <v>10577.147</v>
      </c>
      <c r="JG82" s="93">
        <f t="shared" si="659"/>
        <v>62</v>
      </c>
      <c r="JH82" s="63" t="s">
        <v>65</v>
      </c>
      <c r="JI82" s="106">
        <f t="shared" si="787"/>
        <v>706.027</v>
      </c>
      <c r="JJ82" s="93">
        <f t="shared" si="788"/>
        <v>11.3875322580645</v>
      </c>
      <c r="JK82" s="115">
        <f t="shared" si="789"/>
        <v>0.759168817204301</v>
      </c>
      <c r="JL82" s="115">
        <f t="shared" si="778"/>
        <v>0.455501290322581</v>
      </c>
      <c r="JM82" s="69">
        <f t="shared" si="779"/>
        <v>197.764581127273</v>
      </c>
      <c r="JP82" s="92">
        <f t="shared" si="764"/>
        <v>45323</v>
      </c>
      <c r="JQ82" s="106">
        <f t="shared" si="765"/>
        <v>10577.147</v>
      </c>
      <c r="JR82" s="92">
        <v>45383</v>
      </c>
      <c r="JS82" s="106">
        <v>11330.957</v>
      </c>
      <c r="JT82" s="93">
        <f t="shared" si="660"/>
        <v>60</v>
      </c>
      <c r="JU82" s="63" t="s">
        <v>65</v>
      </c>
      <c r="JV82" s="106">
        <f t="shared" si="661"/>
        <v>753.809999999999</v>
      </c>
      <c r="JW82" s="93">
        <f t="shared" si="790"/>
        <v>12.5635</v>
      </c>
      <c r="JX82" s="115">
        <f t="shared" si="791"/>
        <v>0.837566666666666</v>
      </c>
      <c r="JY82" s="115">
        <f t="shared" si="780"/>
        <v>0.50254</v>
      </c>
      <c r="JZ82" s="69">
        <f t="shared" si="781"/>
        <v>211.149033818182</v>
      </c>
    </row>
    <row r="83" spans="1:286">
      <c r="A83" t="str">
        <f>'SATEC Meter Schedule Template'!C83</f>
        <v>RMT-APL-01-MDB4-APR72-01-50002975-DL2</v>
      </c>
      <c r="B83" t="str">
        <f>'SATEC Meter Schedule Template'!D83</f>
        <v>MTR-APL-01-MDB4-APR72-01</v>
      </c>
      <c r="C83" t="str">
        <f>'SATEC Meter Schedule Template'!P83</f>
        <v>MDB4</v>
      </c>
      <c r="D83" t="str">
        <f>'SATEC Meter Schedule Template'!Q83</f>
        <v>APR72</v>
      </c>
      <c r="E83" t="str">
        <f>'SATEC Meter Schedule Template'!R83</f>
        <v>01</v>
      </c>
      <c r="F83">
        <f>'SATEC Meter Schedule Template'!S83</f>
        <v>50002975</v>
      </c>
      <c r="G83" t="str">
        <f>'SATEC Meter Schedule Template'!V83</f>
        <v>DL2</v>
      </c>
      <c r="H83" s="61" t="s">
        <v>285</v>
      </c>
      <c r="I83" s="63">
        <v>50002975</v>
      </c>
      <c r="J83" s="18" t="s">
        <v>286</v>
      </c>
      <c r="K83" s="92"/>
      <c r="L83" s="93"/>
      <c r="M83" s="92"/>
      <c r="N83" s="94"/>
      <c r="O83" s="95"/>
      <c r="P83" s="95"/>
      <c r="Q83" s="95"/>
      <c r="R83" s="105">
        <v>44398</v>
      </c>
      <c r="S83" s="63">
        <v>0</v>
      </c>
      <c r="T83" s="92">
        <v>44470</v>
      </c>
      <c r="U83" s="176">
        <v>1011.778</v>
      </c>
      <c r="V83" s="93">
        <f t="shared" si="611"/>
        <v>72</v>
      </c>
      <c r="W83" s="63" t="s">
        <v>65</v>
      </c>
      <c r="X83" s="106">
        <f t="shared" si="612"/>
        <v>1011.778</v>
      </c>
      <c r="Y83" s="93">
        <f t="shared" si="613"/>
        <v>14.0524722222222</v>
      </c>
      <c r="Z83" s="115">
        <f t="shared" si="766"/>
        <v>0.936831481481482</v>
      </c>
      <c r="AA83" s="115">
        <f t="shared" si="767"/>
        <v>0.562098888888889</v>
      </c>
      <c r="AB83" s="69">
        <f t="shared" si="768"/>
        <v>293.41562</v>
      </c>
      <c r="AC83" s="93"/>
      <c r="AD83" s="92">
        <f t="shared" si="726"/>
        <v>44470</v>
      </c>
      <c r="AE83" s="176">
        <v>1011.778</v>
      </c>
      <c r="AF83" s="92">
        <v>44531.0000000231</v>
      </c>
      <c r="AG83" s="95">
        <v>1638.525</v>
      </c>
      <c r="AH83" s="93">
        <f t="shared" si="614"/>
        <v>61.0000000231012</v>
      </c>
      <c r="AI83" s="63" t="s">
        <v>65</v>
      </c>
      <c r="AJ83" s="106">
        <f t="shared" si="615"/>
        <v>626.747</v>
      </c>
      <c r="AK83" s="93">
        <f t="shared" si="616"/>
        <v>10.2745409797155</v>
      </c>
      <c r="AL83" s="115">
        <f t="shared" si="769"/>
        <v>0.684969398647701</v>
      </c>
      <c r="AM83" s="115">
        <f t="shared" si="770"/>
        <v>0.410981639188621</v>
      </c>
      <c r="AN83" s="69">
        <f t="shared" si="771"/>
        <v>181.75663</v>
      </c>
      <c r="AQ83" s="92"/>
      <c r="BC83" s="92">
        <f t="shared" si="792"/>
        <v>44531.0000000231</v>
      </c>
      <c r="BD83" s="106">
        <f t="shared" si="353"/>
        <v>1638.525</v>
      </c>
      <c r="BE83" s="92">
        <v>44593.9695601852</v>
      </c>
      <c r="BF83" s="95">
        <v>3660.028</v>
      </c>
      <c r="BG83" s="93">
        <f t="shared" si="617"/>
        <v>62.9695601620988</v>
      </c>
      <c r="BH83" s="63" t="s">
        <v>65</v>
      </c>
      <c r="BI83" s="106">
        <f t="shared" si="618"/>
        <v>2021.503</v>
      </c>
      <c r="BJ83" s="93">
        <f t="shared" si="619"/>
        <v>32.1028604105883</v>
      </c>
      <c r="BK83" s="115">
        <f t="shared" si="772"/>
        <v>2.14019069403922</v>
      </c>
      <c r="BL83" s="115">
        <f t="shared" si="773"/>
        <v>1.28411441642353</v>
      </c>
      <c r="BM83" s="69">
        <f t="shared" si="774"/>
        <v>586.23587</v>
      </c>
      <c r="BT83" s="138">
        <v>44631</v>
      </c>
      <c r="CF83" t="s">
        <v>82</v>
      </c>
      <c r="CG83" s="145" t="s">
        <v>83</v>
      </c>
      <c r="CJ83" s="92">
        <f t="shared" si="662"/>
        <v>44593.9695601852</v>
      </c>
      <c r="CK83" s="106">
        <f t="shared" si="663"/>
        <v>3660.028</v>
      </c>
      <c r="CL83" s="146">
        <v>44593.9695601852</v>
      </c>
      <c r="CM83" s="106"/>
      <c r="CN83" s="106"/>
      <c r="CO83" s="106"/>
      <c r="CP83" s="106"/>
      <c r="CQ83" s="106"/>
      <c r="CR83" s="106"/>
      <c r="CS83" s="106"/>
      <c r="CT83" s="92">
        <v>44652</v>
      </c>
      <c r="CU83" s="149">
        <v>5642</v>
      </c>
      <c r="CV83" s="93">
        <f t="shared" si="604"/>
        <v>58.0304398148</v>
      </c>
      <c r="CW83" s="63" t="s">
        <v>65</v>
      </c>
      <c r="CX83" s="106">
        <f t="shared" si="605"/>
        <v>1981.972</v>
      </c>
      <c r="CY83" s="93">
        <f t="shared" si="728"/>
        <v>34.1540061789178</v>
      </c>
      <c r="CZ83" s="115">
        <f t="shared" si="729"/>
        <v>2.27693374526119</v>
      </c>
      <c r="DA83" s="115">
        <f t="shared" si="730"/>
        <v>1.36616024715671</v>
      </c>
      <c r="DB83" s="69">
        <f t="shared" si="731"/>
        <v>574.77188</v>
      </c>
      <c r="DE83" s="92">
        <f t="shared" si="664"/>
        <v>44652</v>
      </c>
      <c r="DF83" s="106">
        <f t="shared" si="665"/>
        <v>5642</v>
      </c>
      <c r="DG83" s="106"/>
      <c r="DH83" s="106"/>
      <c r="DI83" s="106"/>
      <c r="DJ83" s="106"/>
      <c r="DK83" s="92">
        <v>44713</v>
      </c>
      <c r="DL83" s="150">
        <v>7038.891</v>
      </c>
      <c r="DM83" s="93">
        <f t="shared" si="606"/>
        <v>61</v>
      </c>
      <c r="DN83" s="63" t="s">
        <v>65</v>
      </c>
      <c r="DO83" s="106">
        <f t="shared" si="607"/>
        <v>1396.891</v>
      </c>
      <c r="DP83" s="93">
        <f t="shared" si="732"/>
        <v>22.8998524590164</v>
      </c>
      <c r="DQ83" s="115">
        <f t="shared" si="733"/>
        <v>1.52665683060109</v>
      </c>
      <c r="DR83" s="115">
        <f t="shared" si="734"/>
        <v>0.915994098360655</v>
      </c>
      <c r="DS83" s="69">
        <f t="shared" si="735"/>
        <v>405.09839</v>
      </c>
      <c r="DV83" s="92">
        <f t="shared" si="666"/>
        <v>44713</v>
      </c>
      <c r="DW83" s="106">
        <f t="shared" si="667"/>
        <v>7038.891</v>
      </c>
      <c r="DX83" s="106"/>
      <c r="DY83" s="106"/>
      <c r="DZ83" s="106"/>
      <c r="EA83" s="106"/>
      <c r="EB83" s="92">
        <v>44774</v>
      </c>
      <c r="EC83" s="149">
        <v>8479</v>
      </c>
      <c r="ED83" s="93">
        <f t="shared" si="608"/>
        <v>61</v>
      </c>
      <c r="EE83" s="63" t="s">
        <v>65</v>
      </c>
      <c r="EF83" s="106">
        <f t="shared" si="609"/>
        <v>1440.109</v>
      </c>
      <c r="EG83" s="93">
        <f t="shared" si="736"/>
        <v>23.6083442622951</v>
      </c>
      <c r="EH83" s="115">
        <f t="shared" si="737"/>
        <v>1.57388961748634</v>
      </c>
      <c r="EI83" s="115">
        <f t="shared" si="738"/>
        <v>0.944333770491804</v>
      </c>
      <c r="EJ83" s="69">
        <f t="shared" si="739"/>
        <v>417.63161</v>
      </c>
      <c r="EM83" s="92">
        <f t="shared" si="668"/>
        <v>44774</v>
      </c>
      <c r="EN83" s="106">
        <f t="shared" si="669"/>
        <v>8479</v>
      </c>
      <c r="EO83" s="106"/>
      <c r="EP83" s="106"/>
      <c r="EQ83" s="106"/>
      <c r="ER83" s="106"/>
      <c r="ES83" s="92">
        <v>44835</v>
      </c>
      <c r="ET83" s="149">
        <v>10290</v>
      </c>
      <c r="EU83" s="93">
        <f t="shared" si="563"/>
        <v>61</v>
      </c>
      <c r="EV83" s="63" t="s">
        <v>65</v>
      </c>
      <c r="EW83" s="106">
        <f t="shared" si="700"/>
        <v>1811</v>
      </c>
      <c r="EX83" s="93">
        <f t="shared" si="740"/>
        <v>29.6885245901639</v>
      </c>
      <c r="EY83" s="115">
        <f t="shared" si="741"/>
        <v>1.9792349726776</v>
      </c>
      <c r="EZ83" s="115">
        <f t="shared" si="742"/>
        <v>1.18754098360656</v>
      </c>
      <c r="FA83" s="69">
        <f t="shared" si="743"/>
        <v>525.19</v>
      </c>
      <c r="FD83" s="92">
        <f t="shared" si="670"/>
        <v>44835</v>
      </c>
      <c r="FE83" s="106">
        <f t="shared" si="671"/>
        <v>10290</v>
      </c>
      <c r="FF83" s="106"/>
      <c r="FG83" s="106"/>
      <c r="FH83" s="106"/>
      <c r="FI83" s="106"/>
      <c r="FJ83" s="92">
        <v>44896</v>
      </c>
      <c r="FK83" s="149">
        <v>11282</v>
      </c>
      <c r="FL83" s="93">
        <f t="shared" si="564"/>
        <v>61</v>
      </c>
      <c r="FM83" s="63" t="s">
        <v>65</v>
      </c>
      <c r="FN83" s="106">
        <f t="shared" si="775"/>
        <v>992</v>
      </c>
      <c r="FO83" s="93">
        <f t="shared" si="744"/>
        <v>16.2622950819672</v>
      </c>
      <c r="FP83" s="115">
        <f t="shared" si="745"/>
        <v>1.08415300546448</v>
      </c>
      <c r="FQ83" s="115">
        <f t="shared" si="746"/>
        <v>0.650491803278688</v>
      </c>
      <c r="FR83" s="69">
        <f t="shared" si="747"/>
        <v>287.68</v>
      </c>
      <c r="FU83" s="92">
        <f t="shared" si="672"/>
        <v>44896</v>
      </c>
      <c r="FV83" s="106">
        <f t="shared" si="673"/>
        <v>11282</v>
      </c>
      <c r="FW83" s="106"/>
      <c r="FX83" s="106"/>
      <c r="FY83" s="106"/>
      <c r="FZ83" s="106"/>
      <c r="GA83" s="92">
        <v>44958</v>
      </c>
      <c r="GB83" s="106">
        <v>12386.877</v>
      </c>
      <c r="GC83" s="93">
        <f t="shared" si="565"/>
        <v>62</v>
      </c>
      <c r="GD83" s="63" t="s">
        <v>65</v>
      </c>
      <c r="GE83" s="106">
        <f t="shared" si="195"/>
        <v>1104.877</v>
      </c>
      <c r="GF83" s="93">
        <f t="shared" si="748"/>
        <v>17.8205967741936</v>
      </c>
      <c r="GG83" s="115">
        <f t="shared" si="749"/>
        <v>1.18803978494624</v>
      </c>
      <c r="GH83" s="115">
        <f t="shared" si="750"/>
        <v>0.712823870967742</v>
      </c>
      <c r="GI83" s="69">
        <f t="shared" si="751"/>
        <v>320.41433</v>
      </c>
      <c r="GL83" s="92">
        <f t="shared" si="674"/>
        <v>44958</v>
      </c>
      <c r="GM83" s="106">
        <f t="shared" si="675"/>
        <v>12386.877</v>
      </c>
      <c r="GN83" s="106"/>
      <c r="GO83" s="106"/>
      <c r="GP83" s="106"/>
      <c r="GQ83" s="106"/>
      <c r="GR83" s="92">
        <v>45017</v>
      </c>
      <c r="GS83" s="106">
        <v>13141.168</v>
      </c>
      <c r="GT83" s="93">
        <f t="shared" si="566"/>
        <v>59</v>
      </c>
      <c r="GU83" s="63" t="s">
        <v>65</v>
      </c>
      <c r="GV83" s="106">
        <f t="shared" si="263"/>
        <v>754.290999999999</v>
      </c>
      <c r="GW83" s="93">
        <f t="shared" si="752"/>
        <v>12.784593220339</v>
      </c>
      <c r="GX83" s="115">
        <f t="shared" si="753"/>
        <v>0.852306214689265</v>
      </c>
      <c r="GY83" s="115">
        <f t="shared" si="754"/>
        <v>0.511383728813559</v>
      </c>
      <c r="GZ83" s="69">
        <f t="shared" si="755"/>
        <v>218.74439</v>
      </c>
      <c r="HC83" s="92">
        <f t="shared" si="676"/>
        <v>45017</v>
      </c>
      <c r="HD83" s="106">
        <f t="shared" si="677"/>
        <v>13141.168</v>
      </c>
      <c r="HE83" s="92">
        <v>45078</v>
      </c>
      <c r="HF83" s="106">
        <v>14313.562</v>
      </c>
      <c r="HG83" s="93">
        <v>59</v>
      </c>
      <c r="HH83" s="63" t="s">
        <v>65</v>
      </c>
      <c r="HI83" s="106">
        <f t="shared" si="678"/>
        <v>1172.394</v>
      </c>
      <c r="HJ83" s="93">
        <f t="shared" si="756"/>
        <v>19.8710847457627</v>
      </c>
      <c r="HK83" s="115">
        <f t="shared" si="757"/>
        <v>1.32473898305085</v>
      </c>
      <c r="HL83" s="115">
        <f t="shared" si="758"/>
        <v>0.794843389830509</v>
      </c>
      <c r="HM83" s="69">
        <f t="shared" si="759"/>
        <v>339.99426</v>
      </c>
      <c r="HP83" s="92">
        <f t="shared" si="679"/>
        <v>45078</v>
      </c>
      <c r="HQ83" s="106">
        <f t="shared" si="680"/>
        <v>14313.562</v>
      </c>
      <c r="HR83" s="92">
        <v>45139</v>
      </c>
      <c r="HS83" s="106">
        <v>15536.233</v>
      </c>
      <c r="HT83" s="93">
        <f t="shared" si="681"/>
        <v>61</v>
      </c>
      <c r="HU83" s="63" t="s">
        <v>65</v>
      </c>
      <c r="HV83" s="106">
        <f t="shared" si="682"/>
        <v>1222.671</v>
      </c>
      <c r="HW83" s="93">
        <f t="shared" si="683"/>
        <v>20.0437868852459</v>
      </c>
      <c r="HX83" s="115">
        <f t="shared" si="760"/>
        <v>1.33625245901639</v>
      </c>
      <c r="HY83" s="115">
        <f t="shared" si="761"/>
        <v>0.801751475409836</v>
      </c>
      <c r="HZ83" s="69">
        <f t="shared" si="782"/>
        <v>342.481262290909</v>
      </c>
      <c r="IC83" s="92">
        <f t="shared" si="684"/>
        <v>45139</v>
      </c>
      <c r="ID83" s="106">
        <f t="shared" si="685"/>
        <v>15536.233</v>
      </c>
      <c r="IE83" s="92">
        <v>45200</v>
      </c>
      <c r="IF83" s="106">
        <v>16157.802</v>
      </c>
      <c r="IG83" s="93">
        <f t="shared" si="686"/>
        <v>61</v>
      </c>
      <c r="IH83" s="63" t="s">
        <v>65</v>
      </c>
      <c r="II83" s="106">
        <f t="shared" si="480"/>
        <v>621.569</v>
      </c>
      <c r="IJ83" s="93">
        <f t="shared" si="655"/>
        <v>10.1896557377049</v>
      </c>
      <c r="IK83" s="115">
        <f t="shared" si="762"/>
        <v>0.679310382513661</v>
      </c>
      <c r="IL83" s="115">
        <f t="shared" si="763"/>
        <v>0.407586229508196</v>
      </c>
      <c r="IM83" s="69">
        <f t="shared" si="783"/>
        <v>174.107127527273</v>
      </c>
      <c r="IP83" s="92">
        <f t="shared" si="784"/>
        <v>45200</v>
      </c>
      <c r="IQ83" s="164">
        <f t="shared" si="477"/>
        <v>16157.802</v>
      </c>
      <c r="IR83" s="92">
        <v>45261</v>
      </c>
      <c r="IS83" s="106">
        <v>17200.45</v>
      </c>
      <c r="IT83" s="93">
        <v>61</v>
      </c>
      <c r="IU83" s="63" t="s">
        <v>65</v>
      </c>
      <c r="IV83" s="106">
        <f t="shared" si="658"/>
        <v>1042.648</v>
      </c>
      <c r="IW83" s="93">
        <f t="shared" si="785"/>
        <v>17.0925901639344</v>
      </c>
      <c r="IX83" s="115">
        <f t="shared" si="786"/>
        <v>1.13950601092896</v>
      </c>
      <c r="IY83" s="115">
        <f t="shared" si="776"/>
        <v>0.683703606557378</v>
      </c>
      <c r="IZ83" s="69">
        <f t="shared" si="777"/>
        <v>292.055183418182</v>
      </c>
      <c r="JC83" s="92">
        <f t="shared" ref="JC83:JC84" si="793">IR83</f>
        <v>45261</v>
      </c>
      <c r="JD83" s="106">
        <f t="shared" ref="JD83:JD84" si="794">IS83</f>
        <v>17200.45</v>
      </c>
      <c r="JE83" s="92">
        <v>45323</v>
      </c>
      <c r="JF83" s="177">
        <v>18476.394</v>
      </c>
      <c r="JG83" s="93">
        <f t="shared" si="659"/>
        <v>62</v>
      </c>
      <c r="JH83" s="63" t="s">
        <v>65</v>
      </c>
      <c r="JI83" s="106">
        <f t="shared" si="787"/>
        <v>1275.944</v>
      </c>
      <c r="JJ83" s="93">
        <f t="shared" si="788"/>
        <v>20.5797419354839</v>
      </c>
      <c r="JK83" s="115">
        <f t="shared" si="789"/>
        <v>1.37198279569892</v>
      </c>
      <c r="JL83" s="115">
        <f t="shared" si="778"/>
        <v>0.823189677419355</v>
      </c>
      <c r="JM83" s="69">
        <f t="shared" si="779"/>
        <v>357.403513890909</v>
      </c>
      <c r="JP83" s="92">
        <f t="shared" si="764"/>
        <v>45323</v>
      </c>
      <c r="JQ83" s="106">
        <f t="shared" si="765"/>
        <v>18476.394</v>
      </c>
      <c r="JR83" s="92">
        <v>45383</v>
      </c>
      <c r="JS83" s="106">
        <v>19667.489</v>
      </c>
      <c r="JT83" s="93">
        <f t="shared" si="660"/>
        <v>60</v>
      </c>
      <c r="JU83" s="63" t="s">
        <v>65</v>
      </c>
      <c r="JV83" s="106">
        <f t="shared" si="661"/>
        <v>1191.095</v>
      </c>
      <c r="JW83" s="93">
        <f t="shared" si="790"/>
        <v>19.8515833333334</v>
      </c>
      <c r="JX83" s="115">
        <f t="shared" si="791"/>
        <v>1.32343888888889</v>
      </c>
      <c r="JY83" s="115">
        <f t="shared" si="780"/>
        <v>0.794063333333334</v>
      </c>
      <c r="JZ83" s="69">
        <f t="shared" si="781"/>
        <v>333.636537636364</v>
      </c>
    </row>
    <row r="84" spans="1:286">
      <c r="A84" t="str">
        <f>'SATEC Meter Schedule Template'!C84</f>
        <v>RMT-APL-01-MSB-APR73-01-50002728-DL3</v>
      </c>
      <c r="B84" t="str">
        <f>'SATEC Meter Schedule Template'!D84</f>
        <v>MTR-APL-01-MSB-APR73-01</v>
      </c>
      <c r="C84" t="str">
        <f>'SATEC Meter Schedule Template'!P84</f>
        <v>MSB</v>
      </c>
      <c r="D84" t="str">
        <f>'SATEC Meter Schedule Template'!Q84</f>
        <v>APR73</v>
      </c>
      <c r="E84" t="str">
        <f>'SATEC Meter Schedule Template'!R84</f>
        <v>01</v>
      </c>
      <c r="F84">
        <f>'SATEC Meter Schedule Template'!S84</f>
        <v>50002728</v>
      </c>
      <c r="G84" t="str">
        <f>'SATEC Meter Schedule Template'!V84</f>
        <v>DL3</v>
      </c>
      <c r="H84" s="61" t="s">
        <v>287</v>
      </c>
      <c r="I84" s="63">
        <v>50002728</v>
      </c>
      <c r="J84" s="18" t="s">
        <v>288</v>
      </c>
      <c r="K84" s="92"/>
      <c r="L84" s="93"/>
      <c r="M84" s="92"/>
      <c r="N84" s="94"/>
      <c r="O84" s="95"/>
      <c r="P84" s="95"/>
      <c r="Q84" s="95"/>
      <c r="R84" s="105">
        <v>44398</v>
      </c>
      <c r="S84" s="63">
        <v>0</v>
      </c>
      <c r="T84" s="92">
        <v>44470</v>
      </c>
      <c r="U84" s="107">
        <v>952.064</v>
      </c>
      <c r="V84" s="93">
        <f t="shared" si="611"/>
        <v>72</v>
      </c>
      <c r="W84" s="63" t="s">
        <v>65</v>
      </c>
      <c r="X84" s="106">
        <f t="shared" si="612"/>
        <v>952.064</v>
      </c>
      <c r="Y84" s="93">
        <f t="shared" si="613"/>
        <v>13.2231111111111</v>
      </c>
      <c r="Z84" s="115">
        <f t="shared" si="766"/>
        <v>0.881540740740741</v>
      </c>
      <c r="AA84" s="115">
        <f t="shared" si="767"/>
        <v>0.528924444444444</v>
      </c>
      <c r="AB84" s="69">
        <f t="shared" si="768"/>
        <v>276.09856</v>
      </c>
      <c r="AC84" s="93"/>
      <c r="AD84" s="92">
        <f t="shared" si="726"/>
        <v>44470</v>
      </c>
      <c r="AE84" s="107">
        <v>952.064</v>
      </c>
      <c r="AF84" s="92">
        <v>44531.0000000231</v>
      </c>
      <c r="AG84" s="119">
        <f>AE84+Y94+AO84</f>
        <v>1715.94009018633</v>
      </c>
      <c r="AH84" s="93">
        <f t="shared" si="614"/>
        <v>61.0000000231012</v>
      </c>
      <c r="AI84" s="63" t="s">
        <v>115</v>
      </c>
      <c r="AJ84" s="106">
        <f t="shared" si="615"/>
        <v>763.876090186331</v>
      </c>
      <c r="AK84" s="93">
        <f t="shared" si="616"/>
        <v>12.5225588507712</v>
      </c>
      <c r="AL84" s="115">
        <f t="shared" si="769"/>
        <v>0.834837256718083</v>
      </c>
      <c r="AM84" s="115">
        <f t="shared" si="770"/>
        <v>0.50090235403085</v>
      </c>
      <c r="AN84" s="69">
        <f t="shared" si="771"/>
        <v>221.524066154036</v>
      </c>
      <c r="AO84" s="123">
        <v>96.676</v>
      </c>
      <c r="AQ84" s="92" t="s">
        <v>116</v>
      </c>
      <c r="AR84" s="84">
        <v>1.714</v>
      </c>
      <c r="AS84" s="84"/>
      <c r="AT84" s="84"/>
      <c r="AU84" s="84"/>
      <c r="AV84" s="84"/>
      <c r="AW84" s="92">
        <v>44582.3222222222</v>
      </c>
      <c r="AX84" s="84">
        <v>1577.785</v>
      </c>
      <c r="AY84" s="84"/>
      <c r="AZ84" s="84">
        <f>AX84-AR84</f>
        <v>1576.071</v>
      </c>
      <c r="BB84" s="84">
        <f>AZ84/58</f>
        <v>27.1736379310345</v>
      </c>
      <c r="BC84" s="92">
        <f t="shared" si="792"/>
        <v>44531.0000000231</v>
      </c>
      <c r="BD84" s="128">
        <v>96.676</v>
      </c>
      <c r="BE84" s="92">
        <v>44593.9925231481</v>
      </c>
      <c r="BF84" s="95">
        <v>1932.255</v>
      </c>
      <c r="BG84" s="93">
        <f t="shared" si="617"/>
        <v>62.9925231250018</v>
      </c>
      <c r="BH84" s="63" t="s">
        <v>65</v>
      </c>
      <c r="BI84" s="106">
        <f t="shared" si="618"/>
        <v>1835.579</v>
      </c>
      <c r="BJ84" s="93">
        <f t="shared" si="619"/>
        <v>29.1396329109964</v>
      </c>
      <c r="BK84" s="115">
        <f t="shared" si="772"/>
        <v>1.94264219406642</v>
      </c>
      <c r="BL84" s="115">
        <f t="shared" si="773"/>
        <v>1.16558531643985</v>
      </c>
      <c r="BM84" s="69">
        <f t="shared" si="774"/>
        <v>532.31791</v>
      </c>
      <c r="BO84">
        <v>2485.734</v>
      </c>
      <c r="BP84" s="115">
        <f>BO84/$BO$87</f>
        <v>0.351157942203332</v>
      </c>
      <c r="BQ84" s="84">
        <f>BO84/90</f>
        <v>27.6192666666667</v>
      </c>
      <c r="BT84" s="138">
        <v>44631</v>
      </c>
      <c r="CF84" t="s">
        <v>82</v>
      </c>
      <c r="CG84" s="145" t="s">
        <v>83</v>
      </c>
      <c r="CJ84" s="92">
        <f t="shared" si="662"/>
        <v>44593.9925231481</v>
      </c>
      <c r="CK84" s="106">
        <f t="shared" si="663"/>
        <v>1932.255</v>
      </c>
      <c r="CL84" s="146">
        <v>44593.9925231481</v>
      </c>
      <c r="CM84" s="106"/>
      <c r="CN84" s="106"/>
      <c r="CO84" s="106"/>
      <c r="CP84" s="106"/>
      <c r="CQ84" s="106"/>
      <c r="CR84" s="106"/>
      <c r="CS84" s="106"/>
      <c r="CT84" s="92">
        <v>44652</v>
      </c>
      <c r="CU84" s="149">
        <v>3549.901</v>
      </c>
      <c r="CV84" s="93">
        <f t="shared" si="604"/>
        <v>58.0074768518971</v>
      </c>
      <c r="CW84" s="63" t="s">
        <v>65</v>
      </c>
      <c r="CX84" s="106">
        <f t="shared" si="605"/>
        <v>1617.646</v>
      </c>
      <c r="CY84" s="93">
        <f t="shared" si="728"/>
        <v>27.8868533470284</v>
      </c>
      <c r="CZ84" s="115">
        <f t="shared" si="729"/>
        <v>1.85912355646856</v>
      </c>
      <c r="DA84" s="115">
        <f t="shared" si="730"/>
        <v>1.11547413388114</v>
      </c>
      <c r="DB84" s="69">
        <f t="shared" si="731"/>
        <v>469.11734</v>
      </c>
      <c r="DE84" s="92">
        <f t="shared" si="664"/>
        <v>44652</v>
      </c>
      <c r="DF84" s="106">
        <f t="shared" si="665"/>
        <v>3549.901</v>
      </c>
      <c r="DG84" s="106"/>
      <c r="DH84" s="106"/>
      <c r="DI84" s="106"/>
      <c r="DJ84" s="106"/>
      <c r="DK84" s="92">
        <v>44713</v>
      </c>
      <c r="DL84" s="150">
        <v>4514.74</v>
      </c>
      <c r="DM84" s="93">
        <f t="shared" si="606"/>
        <v>61</v>
      </c>
      <c r="DN84" s="63" t="s">
        <v>65</v>
      </c>
      <c r="DO84" s="106">
        <f t="shared" si="607"/>
        <v>964.839</v>
      </c>
      <c r="DP84" s="93">
        <f t="shared" si="732"/>
        <v>15.8170327868852</v>
      </c>
      <c r="DQ84" s="115">
        <f t="shared" si="733"/>
        <v>1.05446885245902</v>
      </c>
      <c r="DR84" s="115">
        <f t="shared" si="734"/>
        <v>0.63268131147541</v>
      </c>
      <c r="DS84" s="69">
        <f t="shared" si="735"/>
        <v>279.80331</v>
      </c>
      <c r="DV84" s="92">
        <f t="shared" si="666"/>
        <v>44713</v>
      </c>
      <c r="DW84" s="106">
        <f t="shared" si="667"/>
        <v>4514.74</v>
      </c>
      <c r="DX84" s="106"/>
      <c r="DY84" s="106"/>
      <c r="DZ84" s="106"/>
      <c r="EA84" s="106"/>
      <c r="EB84" s="92">
        <v>44774</v>
      </c>
      <c r="EC84" s="149">
        <v>5388</v>
      </c>
      <c r="ED84" s="93">
        <f t="shared" si="608"/>
        <v>61</v>
      </c>
      <c r="EE84" s="63" t="s">
        <v>65</v>
      </c>
      <c r="EF84" s="106">
        <f t="shared" si="609"/>
        <v>873.26</v>
      </c>
      <c r="EG84" s="93">
        <f t="shared" si="736"/>
        <v>14.315737704918</v>
      </c>
      <c r="EH84" s="115">
        <f t="shared" si="737"/>
        <v>0.954382513661203</v>
      </c>
      <c r="EI84" s="115">
        <f t="shared" si="738"/>
        <v>0.572629508196722</v>
      </c>
      <c r="EJ84" s="69">
        <f t="shared" si="739"/>
        <v>253.2454</v>
      </c>
      <c r="EM84" s="92">
        <f t="shared" si="668"/>
        <v>44774</v>
      </c>
      <c r="EN84" s="106">
        <f t="shared" si="669"/>
        <v>5388</v>
      </c>
      <c r="EO84" s="106"/>
      <c r="EP84" s="106"/>
      <c r="EQ84" s="106"/>
      <c r="ER84" s="106"/>
      <c r="ES84" s="92">
        <v>44835</v>
      </c>
      <c r="ET84" s="149">
        <v>6215</v>
      </c>
      <c r="EU84" s="93">
        <f t="shared" si="563"/>
        <v>61</v>
      </c>
      <c r="EV84" s="63" t="s">
        <v>65</v>
      </c>
      <c r="EW84" s="106">
        <f t="shared" si="700"/>
        <v>827</v>
      </c>
      <c r="EX84" s="93">
        <f t="shared" si="740"/>
        <v>13.5573770491803</v>
      </c>
      <c r="EY84" s="115">
        <f t="shared" si="741"/>
        <v>0.903825136612022</v>
      </c>
      <c r="EZ84" s="115">
        <f t="shared" si="742"/>
        <v>0.542295081967213</v>
      </c>
      <c r="FA84" s="69">
        <f t="shared" si="743"/>
        <v>239.83</v>
      </c>
      <c r="FD84" s="92">
        <f t="shared" si="670"/>
        <v>44835</v>
      </c>
      <c r="FE84" s="106">
        <f t="shared" si="671"/>
        <v>6215</v>
      </c>
      <c r="FF84" s="106"/>
      <c r="FG84" s="106"/>
      <c r="FH84" s="106"/>
      <c r="FI84" s="106"/>
      <c r="FJ84" s="92">
        <v>44896</v>
      </c>
      <c r="FK84" s="149">
        <v>7150</v>
      </c>
      <c r="FL84" s="93">
        <f t="shared" si="564"/>
        <v>61</v>
      </c>
      <c r="FM84" s="63" t="s">
        <v>65</v>
      </c>
      <c r="FN84" s="106">
        <f t="shared" si="775"/>
        <v>935</v>
      </c>
      <c r="FO84" s="93">
        <f t="shared" si="744"/>
        <v>15.327868852459</v>
      </c>
      <c r="FP84" s="115">
        <f t="shared" si="745"/>
        <v>1.02185792349727</v>
      </c>
      <c r="FQ84" s="115">
        <f t="shared" si="746"/>
        <v>0.613114754098361</v>
      </c>
      <c r="FR84" s="69">
        <f t="shared" si="747"/>
        <v>271.15</v>
      </c>
      <c r="FU84" s="92">
        <f t="shared" si="672"/>
        <v>44896</v>
      </c>
      <c r="FV84" s="106">
        <f t="shared" si="673"/>
        <v>7150</v>
      </c>
      <c r="FW84" s="106"/>
      <c r="FX84" s="106"/>
      <c r="FY84" s="106"/>
      <c r="FZ84" s="106"/>
      <c r="GA84" s="92">
        <v>44958</v>
      </c>
      <c r="GB84" s="106">
        <v>8734.406</v>
      </c>
      <c r="GC84" s="93">
        <f t="shared" si="565"/>
        <v>62</v>
      </c>
      <c r="GD84" s="63" t="s">
        <v>65</v>
      </c>
      <c r="GE84" s="106">
        <f t="shared" si="195"/>
        <v>1584.406</v>
      </c>
      <c r="GF84" s="93">
        <f t="shared" si="748"/>
        <v>25.554935483871</v>
      </c>
      <c r="GG84" s="115">
        <f t="shared" si="749"/>
        <v>1.7036623655914</v>
      </c>
      <c r="GH84" s="115">
        <f t="shared" si="750"/>
        <v>1.02219741935484</v>
      </c>
      <c r="GI84" s="69">
        <f t="shared" si="751"/>
        <v>459.47774</v>
      </c>
      <c r="GL84" s="92">
        <f t="shared" si="674"/>
        <v>44958</v>
      </c>
      <c r="GM84" s="106">
        <f t="shared" si="675"/>
        <v>8734.406</v>
      </c>
      <c r="GN84" s="106"/>
      <c r="GO84" s="106"/>
      <c r="GP84" s="106"/>
      <c r="GQ84" s="106"/>
      <c r="GR84" s="92">
        <v>45017</v>
      </c>
      <c r="GS84" s="106">
        <v>9902.287</v>
      </c>
      <c r="GT84" s="93">
        <f t="shared" si="566"/>
        <v>59</v>
      </c>
      <c r="GU84" s="63" t="s">
        <v>65</v>
      </c>
      <c r="GV84" s="106">
        <f t="shared" si="263"/>
        <v>1167.881</v>
      </c>
      <c r="GW84" s="93">
        <f t="shared" si="752"/>
        <v>19.794593220339</v>
      </c>
      <c r="GX84" s="115">
        <f t="shared" si="753"/>
        <v>1.3196395480226</v>
      </c>
      <c r="GY84" s="115">
        <f t="shared" si="754"/>
        <v>0.791783728813559</v>
      </c>
      <c r="GZ84" s="69">
        <f t="shared" si="755"/>
        <v>338.68549</v>
      </c>
      <c r="HC84" s="92">
        <f t="shared" si="676"/>
        <v>45017</v>
      </c>
      <c r="HD84" s="106">
        <f t="shared" si="677"/>
        <v>9902.287</v>
      </c>
      <c r="HE84" s="92">
        <v>45078</v>
      </c>
      <c r="HF84" s="106">
        <v>10640.594</v>
      </c>
      <c r="HG84" s="93">
        <v>59</v>
      </c>
      <c r="HH84" s="63" t="s">
        <v>65</v>
      </c>
      <c r="HI84" s="106">
        <f t="shared" si="678"/>
        <v>738.306999999999</v>
      </c>
      <c r="HJ84" s="93">
        <f t="shared" si="756"/>
        <v>12.5136779661017</v>
      </c>
      <c r="HK84" s="115">
        <f t="shared" si="757"/>
        <v>0.834245197740112</v>
      </c>
      <c r="HL84" s="115">
        <f t="shared" si="758"/>
        <v>0.500547118644067</v>
      </c>
      <c r="HM84" s="69">
        <f t="shared" si="759"/>
        <v>214.10903</v>
      </c>
      <c r="HP84" s="92">
        <f t="shared" si="679"/>
        <v>45078</v>
      </c>
      <c r="HQ84" s="106">
        <f t="shared" si="680"/>
        <v>10640.594</v>
      </c>
      <c r="HR84" s="92">
        <v>45139</v>
      </c>
      <c r="HS84" s="106">
        <v>11513.697</v>
      </c>
      <c r="HT84" s="93">
        <f t="shared" si="681"/>
        <v>61</v>
      </c>
      <c r="HU84" s="63" t="s">
        <v>65</v>
      </c>
      <c r="HV84" s="106">
        <f t="shared" si="682"/>
        <v>873.103000000001</v>
      </c>
      <c r="HW84" s="93">
        <f t="shared" si="683"/>
        <v>14.3131639344262</v>
      </c>
      <c r="HX84" s="115">
        <f t="shared" si="760"/>
        <v>0.95421092896175</v>
      </c>
      <c r="HY84" s="115">
        <f t="shared" si="761"/>
        <v>0.57252655737705</v>
      </c>
      <c r="HZ84" s="69">
        <f t="shared" si="782"/>
        <v>244.5640876</v>
      </c>
      <c r="IC84" s="92">
        <f t="shared" si="684"/>
        <v>45139</v>
      </c>
      <c r="ID84" s="106">
        <f t="shared" si="685"/>
        <v>11513.697</v>
      </c>
      <c r="IE84" s="92">
        <v>45200</v>
      </c>
      <c r="IF84" s="106">
        <v>12245.291</v>
      </c>
      <c r="IG84" s="93">
        <f t="shared" si="686"/>
        <v>61</v>
      </c>
      <c r="IH84" s="63" t="s">
        <v>65</v>
      </c>
      <c r="II84" s="106">
        <f t="shared" si="480"/>
        <v>731.593999999999</v>
      </c>
      <c r="IJ84" s="93">
        <f t="shared" si="655"/>
        <v>11.9933442622951</v>
      </c>
      <c r="IK84" s="115">
        <f t="shared" si="762"/>
        <v>0.799556284153005</v>
      </c>
      <c r="IL84" s="115">
        <f t="shared" si="763"/>
        <v>0.479733770491803</v>
      </c>
      <c r="IM84" s="69">
        <f t="shared" si="783"/>
        <v>204.926130254545</v>
      </c>
      <c r="IP84" s="92">
        <f t="shared" si="784"/>
        <v>45200</v>
      </c>
      <c r="IQ84" s="164">
        <f t="shared" si="477"/>
        <v>12245.291</v>
      </c>
      <c r="IR84" s="92">
        <v>45261</v>
      </c>
      <c r="IS84" s="177">
        <v>12824.92</v>
      </c>
      <c r="IT84" s="93">
        <v>61</v>
      </c>
      <c r="IU84" s="63" t="s">
        <v>65</v>
      </c>
      <c r="IV84" s="106">
        <f t="shared" si="658"/>
        <v>579.629000000001</v>
      </c>
      <c r="IW84" s="93">
        <f t="shared" si="785"/>
        <v>9.50211475409837</v>
      </c>
      <c r="IX84" s="115">
        <f t="shared" si="786"/>
        <v>0.633474316939892</v>
      </c>
      <c r="IY84" s="115">
        <f t="shared" si="776"/>
        <v>0.380084590163935</v>
      </c>
      <c r="IZ84" s="69">
        <f t="shared" si="777"/>
        <v>162.359352254546</v>
      </c>
      <c r="JC84" s="92">
        <f t="shared" si="793"/>
        <v>45261</v>
      </c>
      <c r="JD84" s="106">
        <f t="shared" si="794"/>
        <v>12824.92</v>
      </c>
      <c r="JE84" s="92">
        <v>45323</v>
      </c>
      <c r="JF84" s="177">
        <v>13494.32</v>
      </c>
      <c r="JG84" s="93">
        <f t="shared" si="659"/>
        <v>62</v>
      </c>
      <c r="JH84" s="63" t="s">
        <v>65</v>
      </c>
      <c r="JI84" s="106">
        <f t="shared" si="787"/>
        <v>669.4</v>
      </c>
      <c r="JJ84" s="93">
        <f t="shared" si="788"/>
        <v>10.7967741935484</v>
      </c>
      <c r="JK84" s="115">
        <f t="shared" si="789"/>
        <v>0.719784946236559</v>
      </c>
      <c r="JL84" s="115">
        <f t="shared" si="778"/>
        <v>0.431870967741935</v>
      </c>
      <c r="JM84" s="69">
        <f t="shared" si="779"/>
        <v>187.505025454545</v>
      </c>
      <c r="JP84" s="92">
        <f t="shared" si="764"/>
        <v>45323</v>
      </c>
      <c r="JQ84" s="106">
        <f t="shared" si="765"/>
        <v>13494.32</v>
      </c>
      <c r="JR84" s="92">
        <v>45383</v>
      </c>
      <c r="JS84" s="106">
        <v>14110.232</v>
      </c>
      <c r="JT84" s="93">
        <f t="shared" si="660"/>
        <v>60</v>
      </c>
      <c r="JU84" s="63" t="s">
        <v>65</v>
      </c>
      <c r="JV84" s="106">
        <f t="shared" si="661"/>
        <v>615.912</v>
      </c>
      <c r="JW84" s="93">
        <f t="shared" si="790"/>
        <v>10.2652</v>
      </c>
      <c r="JX84" s="115">
        <f t="shared" si="791"/>
        <v>0.684346666666667</v>
      </c>
      <c r="JY84" s="115">
        <f t="shared" si="780"/>
        <v>0.410608</v>
      </c>
      <c r="JZ84" s="69">
        <f t="shared" si="781"/>
        <v>172.5225504</v>
      </c>
    </row>
    <row r="85" ht="15" customHeight="1" spans="22:227">
      <c r="V85" s="84">
        <f>79*V84</f>
        <v>5688</v>
      </c>
      <c r="AH85" s="84">
        <f>79*AH84</f>
        <v>4819.00000182499</v>
      </c>
      <c r="BG85" s="84">
        <f>79*BG50</f>
        <v>4897.99999817501</v>
      </c>
      <c r="BO85" s="92">
        <v>44614</v>
      </c>
      <c r="CV85" s="84">
        <f>79*CV50</f>
        <v>4661</v>
      </c>
      <c r="DM85" s="84">
        <f>79*DM50</f>
        <v>4819</v>
      </c>
      <c r="EC85" s="149"/>
      <c r="ED85" s="84">
        <f>79*ED50</f>
        <v>4819</v>
      </c>
      <c r="HS85">
        <v>11513.697</v>
      </c>
    </row>
    <row r="86" ht="15" customHeight="1" spans="24:136">
      <c r="X86" s="129">
        <f>SUM(X8,X10:X84)</f>
        <v>72135.6620341835</v>
      </c>
      <c r="AJ86" s="129">
        <f>SUM(AJ9:AJ84)</f>
        <v>67477.9430172886</v>
      </c>
      <c r="BI86" s="129">
        <f>SUM(BI9:BI84)</f>
        <v>107639.366839572</v>
      </c>
      <c r="BO86">
        <v>7077.739</v>
      </c>
      <c r="CX86" s="129">
        <f>SUM(CX9:CX84)</f>
        <v>80583.8338376837</v>
      </c>
      <c r="DO86" s="129">
        <f>SUM(DO9:DO84)</f>
        <v>59400.7853188078</v>
      </c>
      <c r="EF86" s="129" t="e">
        <f>SUM(EF9:EF84)</f>
        <v>#REF!</v>
      </c>
    </row>
    <row r="87" ht="15" customHeight="1" spans="67:67">
      <c r="BO87">
        <f>(SUM(BO25:BO26,BO84))</f>
        <v>7078.678</v>
      </c>
    </row>
    <row r="88" ht="30" customHeight="1" spans="22:153">
      <c r="V88" t="s">
        <v>289</v>
      </c>
      <c r="W88">
        <f>COUNTA(W9,W12:W84)</f>
        <v>74</v>
      </c>
      <c r="AH88" t="s">
        <v>289</v>
      </c>
      <c r="AI88">
        <f>COUNTA(AI9,AI12:AI84)</f>
        <v>74</v>
      </c>
      <c r="BG88" t="s">
        <v>289</v>
      </c>
      <c r="BH88">
        <f>COUNTA(BH9,BH12:BH84)</f>
        <v>74</v>
      </c>
      <c r="CV88" t="s">
        <v>289</v>
      </c>
      <c r="CW88">
        <f>COUNTA(CW9,CW12:CW84)</f>
        <v>74</v>
      </c>
      <c r="DM88" s="60" t="s">
        <v>289</v>
      </c>
      <c r="DN88">
        <f>COUNTA(DN9,DN12:DN84)</f>
        <v>74</v>
      </c>
      <c r="ED88" t="s">
        <v>289</v>
      </c>
      <c r="EE88">
        <f>COUNTA(EE9,EE12:EE84)</f>
        <v>74</v>
      </c>
      <c r="EW88" s="84">
        <v>-41.5898435075651</v>
      </c>
    </row>
    <row r="89" ht="90" customHeight="1" spans="15:153">
      <c r="O89">
        <f>(25/11)*10</f>
        <v>22.7272727272727</v>
      </c>
      <c r="V89" s="60" t="s">
        <v>290</v>
      </c>
      <c r="W89">
        <f>COUNTA(W15:W17,W22:W26,W48:W50,W31:W37,W54:W58)</f>
        <v>23</v>
      </c>
      <c r="AH89" s="60" t="s">
        <v>290</v>
      </c>
      <c r="AI89">
        <f>COUNTA(AI15:AI17,AI22:AI26,AI31:AI37,AI54:AI58,AI84)</f>
        <v>21</v>
      </c>
      <c r="BG89" t="s">
        <v>291</v>
      </c>
      <c r="BH89">
        <f>COUNTA(BH54:BH58)</f>
        <v>5</v>
      </c>
      <c r="CV89" t="s">
        <v>291</v>
      </c>
      <c r="CW89">
        <f>COUNTA(CW54:CW58)</f>
        <v>5</v>
      </c>
      <c r="DI89" t="s">
        <v>69</v>
      </c>
      <c r="DM89" t="s">
        <v>291</v>
      </c>
      <c r="DN89">
        <v>2</v>
      </c>
      <c r="ED89" t="s">
        <v>291</v>
      </c>
      <c r="EE89">
        <f>COUNTA(EE54:EE58)</f>
        <v>5</v>
      </c>
      <c r="EW89" s="84">
        <v>13.5790000000006</v>
      </c>
    </row>
    <row r="90" ht="15" customHeight="1" spans="15:153">
      <c r="O90">
        <f>(0.230592/11)*10</f>
        <v>0.209629090909091</v>
      </c>
      <c r="V90"/>
      <c r="W90" s="115">
        <f>W89/W88</f>
        <v>0.310810810810811</v>
      </c>
      <c r="AI90" s="115">
        <f>AI89/AI88</f>
        <v>0.283783783783784</v>
      </c>
      <c r="BH90" s="115">
        <f>BH89/BH88</f>
        <v>0.0675675675675676</v>
      </c>
      <c r="CW90" s="115">
        <f>CW89/CW88</f>
        <v>0.0675675675675676</v>
      </c>
      <c r="DN90" s="115">
        <f>DN89/DN88</f>
        <v>0.027027027027027</v>
      </c>
      <c r="EE90" s="115">
        <f>EE89/EE88</f>
        <v>0.0675675675675676</v>
      </c>
      <c r="EW90" s="84">
        <v>21.8640000000014</v>
      </c>
    </row>
    <row r="91" spans="153:153">
      <c r="EW91" s="84"/>
    </row>
    <row r="92" spans="21:153">
      <c r="U92" s="92">
        <v>44470</v>
      </c>
      <c r="V92" s="84">
        <v>950.666666666667</v>
      </c>
      <c r="W92" s="92">
        <v>44519.5243056829</v>
      </c>
      <c r="Y92" s="84">
        <f>$X$93*$BP25</f>
        <v>851.895255017957</v>
      </c>
      <c r="AK92" s="129">
        <f>(AK63*30)-(30*15)</f>
        <v>2496.39344150713</v>
      </c>
      <c r="BJ92" s="129">
        <f>(BJ63*30)-(30*15)</f>
        <v>2750.8749322303</v>
      </c>
      <c r="CL92">
        <f>CL63-CJ63</f>
        <v>37.4376504629035</v>
      </c>
      <c r="CO92" s="129">
        <f>(CO63/CL92*37.43)-(37.43*15)</f>
        <v>4079.61139545715</v>
      </c>
      <c r="EW92" s="84"/>
    </row>
    <row r="93" spans="21:153">
      <c r="U93" s="84">
        <v>2852</v>
      </c>
      <c r="V93" s="84">
        <v>950.666666666667</v>
      </c>
      <c r="W93">
        <v>4752</v>
      </c>
      <c r="X93" s="84">
        <f>W93-U93</f>
        <v>1900</v>
      </c>
      <c r="Y93" s="84">
        <f>$X$93*$BP26</f>
        <v>380.904654795712</v>
      </c>
      <c r="EW93" s="84"/>
    </row>
    <row r="94" spans="8:153">
      <c r="H94" s="22" t="s">
        <v>63</v>
      </c>
      <c r="V94" s="84">
        <v>950.666666666667</v>
      </c>
      <c r="Y94" s="84">
        <f>$X$93*$BP84</f>
        <v>667.200090186331</v>
      </c>
      <c r="AJ94" s="84">
        <f t="shared" ref="AJ94:AJ99" si="795">AJ4-AJ105</f>
        <v>-1131.45101728859</v>
      </c>
      <c r="BI94" s="84">
        <f t="shared" ref="BI94:BI99" si="796">BI4-BI105</f>
        <v>3088.24216042782</v>
      </c>
      <c r="CX94" s="84">
        <f t="shared" ref="CX94:CX99" si="797">CX4-CX105</f>
        <v>639.515162316282</v>
      </c>
      <c r="DO94" s="84">
        <f t="shared" ref="DO94:DO99" si="798">DO4-DO105</f>
        <v>46.5836811921763</v>
      </c>
      <c r="EF94" s="84" t="e">
        <f t="shared" ref="EF94:EF99" si="799">EF4-EF105</f>
        <v>#REF!</v>
      </c>
      <c r="EW94" s="84"/>
    </row>
    <row r="95" spans="8:153">
      <c r="H95" s="22" t="s">
        <v>67</v>
      </c>
      <c r="AJ95" s="84">
        <f t="shared" si="795"/>
        <v>94.995670558541</v>
      </c>
      <c r="BI95" s="84">
        <f t="shared" si="796"/>
        <v>-10.9339999999993</v>
      </c>
      <c r="CX95" s="84">
        <f t="shared" si="797"/>
        <v>63.4380000000001</v>
      </c>
      <c r="DO95" s="84">
        <f t="shared" si="798"/>
        <v>16.4209999999994</v>
      </c>
      <c r="EF95" s="84">
        <f t="shared" si="799"/>
        <v>13.5790000000006</v>
      </c>
      <c r="EW95" s="84"/>
    </row>
    <row r="96" spans="8:153">
      <c r="H96" s="22" t="s">
        <v>70</v>
      </c>
      <c r="AJ96" s="84">
        <f t="shared" si="795"/>
        <v>526.903465380194</v>
      </c>
      <c r="BI96" s="84">
        <f t="shared" si="796"/>
        <v>2454.213</v>
      </c>
      <c r="CX96" s="84">
        <f t="shared" si="797"/>
        <v>1101.464</v>
      </c>
      <c r="DO96" s="84">
        <f t="shared" si="798"/>
        <v>1081.409</v>
      </c>
      <c r="EF96" s="84">
        <f t="shared" si="799"/>
        <v>21.8640000000014</v>
      </c>
      <c r="EW96" s="84"/>
    </row>
    <row r="97" spans="8:153">
      <c r="H97" s="22" t="s">
        <v>72</v>
      </c>
      <c r="AJ97" s="84">
        <f t="shared" si="795"/>
        <v>-1264.86415322732</v>
      </c>
      <c r="BI97" s="84">
        <f t="shared" si="796"/>
        <v>1311.44216042781</v>
      </c>
      <c r="CX97" s="84">
        <f t="shared" si="797"/>
        <v>-669.356837683699</v>
      </c>
      <c r="DO97" s="84">
        <f t="shared" si="798"/>
        <v>-153.644318807859</v>
      </c>
      <c r="EF97" s="84">
        <f t="shared" si="799"/>
        <v>90.0741564915588</v>
      </c>
      <c r="EW97" s="84"/>
    </row>
    <row r="98" spans="8:153">
      <c r="H98" s="22" t="s">
        <v>74</v>
      </c>
      <c r="AJ98" s="84">
        <f t="shared" si="795"/>
        <v>290.56</v>
      </c>
      <c r="BI98" s="84">
        <f t="shared" si="796"/>
        <v>-321.783999999998</v>
      </c>
      <c r="CX98" s="84">
        <f t="shared" si="797"/>
        <v>137.864999999998</v>
      </c>
      <c r="DO98" s="84">
        <f t="shared" si="798"/>
        <v>-29.6080000000002</v>
      </c>
      <c r="EF98" s="84">
        <f t="shared" si="799"/>
        <v>-35.7910000000011</v>
      </c>
      <c r="EM98" s="86"/>
      <c r="EN98" s="86"/>
      <c r="EO98" s="86"/>
      <c r="EP98" s="86"/>
      <c r="EQ98" s="86"/>
      <c r="ER98" s="86"/>
      <c r="ES98" s="86"/>
      <c r="EW98" s="84"/>
    </row>
    <row r="99" spans="8:153">
      <c r="H99" s="22" t="s">
        <v>76</v>
      </c>
      <c r="AJ99" s="84">
        <f t="shared" si="795"/>
        <v>0</v>
      </c>
      <c r="BI99" s="84">
        <f t="shared" si="796"/>
        <v>0</v>
      </c>
      <c r="CX99" s="84">
        <f t="shared" si="797"/>
        <v>0</v>
      </c>
      <c r="DO99" s="84">
        <f t="shared" si="798"/>
        <v>0</v>
      </c>
      <c r="EF99" s="84" t="e">
        <f t="shared" si="799"/>
        <v>#REF!</v>
      </c>
      <c r="EM99" s="63"/>
      <c r="EN99" s="63"/>
      <c r="EO99" s="63"/>
      <c r="EP99" s="63"/>
      <c r="EQ99" s="63"/>
      <c r="ER99" s="63"/>
      <c r="ES99" s="63"/>
      <c r="EW99" s="84"/>
    </row>
    <row r="100" spans="8:149">
      <c r="H100" s="22"/>
      <c r="AJ100" s="84"/>
      <c r="AK100" t="s">
        <v>292</v>
      </c>
      <c r="BI100" s="84"/>
      <c r="BJ100" t="s">
        <v>293</v>
      </c>
      <c r="CO100" t="s">
        <v>294</v>
      </c>
      <c r="CP100" t="s">
        <v>295</v>
      </c>
      <c r="CQ100" t="s">
        <v>296</v>
      </c>
      <c r="CR100" t="s">
        <v>297</v>
      </c>
      <c r="CS100" t="s">
        <v>298</v>
      </c>
      <c r="CT100" t="s">
        <v>299</v>
      </c>
      <c r="CX100" s="84"/>
      <c r="DO100" s="84"/>
      <c r="EF100" s="84"/>
      <c r="EM100" s="63"/>
      <c r="EN100" s="63"/>
      <c r="EO100" s="63"/>
      <c r="EP100" s="63"/>
      <c r="EQ100" s="63"/>
      <c r="ER100" s="63"/>
      <c r="ES100" s="63"/>
    </row>
    <row r="101" spans="8:159">
      <c r="H101" s="61" t="s">
        <v>300</v>
      </c>
      <c r="AJ101" s="84"/>
      <c r="AK101" s="129">
        <f>AK92</f>
        <v>2496.39344150713</v>
      </c>
      <c r="BI101" s="84"/>
      <c r="BJ101" s="129">
        <f>BJ92</f>
        <v>2750.8749322303</v>
      </c>
      <c r="CO101" s="129">
        <f>CO92</f>
        <v>4079.61139545715</v>
      </c>
      <c r="CP101" s="124">
        <v>44501</v>
      </c>
      <c r="CQ101" s="124">
        <f>CL63</f>
        <v>44631.4131944444</v>
      </c>
      <c r="CR101" s="129">
        <f>SUM(AK101:CO101)</f>
        <v>9326.87976919458</v>
      </c>
      <c r="CS101" s="141">
        <f>CR101*0.19997</f>
        <v>1865.09614744584</v>
      </c>
      <c r="CT101" s="141">
        <f>CR101*0.266</f>
        <v>2480.95001860576</v>
      </c>
      <c r="CX101" s="84"/>
      <c r="DO101" s="84"/>
      <c r="EF101" s="84"/>
      <c r="EM101" s="63"/>
      <c r="EN101" s="63"/>
      <c r="EO101" s="63"/>
      <c r="EP101" s="63"/>
      <c r="EQ101" s="63"/>
      <c r="ER101" s="63"/>
      <c r="ES101" s="63"/>
      <c r="FC101" s="61"/>
    </row>
    <row r="102" spans="8:149">
      <c r="H102" s="22"/>
      <c r="AJ102" s="84"/>
      <c r="BI102" s="84"/>
      <c r="CS102" s="80">
        <f>CS101*1.1</f>
        <v>2051.60576219042</v>
      </c>
      <c r="CX102" s="84"/>
      <c r="DO102" s="84"/>
      <c r="EF102" s="84"/>
      <c r="EM102" s="63"/>
      <c r="EN102" s="63"/>
      <c r="EO102" s="63"/>
      <c r="EP102" s="63"/>
      <c r="EQ102" s="63"/>
      <c r="ER102" s="63"/>
      <c r="ES102" s="63"/>
    </row>
    <row r="103" ht="31.5" customHeight="1" spans="2:285">
      <c r="B103" s="22" t="s">
        <v>79</v>
      </c>
      <c r="H103" s="22"/>
      <c r="Z103" s="84"/>
      <c r="AI103" s="201" t="s">
        <v>2</v>
      </c>
      <c r="AJ103" s="202"/>
      <c r="AK103" s="202"/>
      <c r="AL103" s="202"/>
      <c r="AO103" s="206"/>
      <c r="AP103" s="207"/>
      <c r="BH103" s="208" t="s">
        <v>5</v>
      </c>
      <c r="BI103" s="209"/>
      <c r="BJ103" s="209"/>
      <c r="BK103" s="209"/>
      <c r="BL103" s="210"/>
      <c r="BM103" s="210"/>
      <c r="BN103" s="210"/>
      <c r="BO103" s="212"/>
      <c r="CW103" s="208" t="s">
        <v>7</v>
      </c>
      <c r="CX103" s="209"/>
      <c r="CY103" s="209"/>
      <c r="CZ103" s="209"/>
      <c r="DA103" s="210"/>
      <c r="DB103" s="210"/>
      <c r="DN103" s="215" t="s">
        <v>8</v>
      </c>
      <c r="DO103" s="216"/>
      <c r="DP103" s="216"/>
      <c r="DQ103" s="216"/>
      <c r="DR103" s="216"/>
      <c r="DS103" s="219"/>
      <c r="EE103" s="221" t="s">
        <v>9</v>
      </c>
      <c r="EF103" s="222"/>
      <c r="EG103" s="222"/>
      <c r="EH103" s="222"/>
      <c r="EI103" s="223"/>
      <c r="EJ103" s="224"/>
      <c r="EK103" s="224"/>
      <c r="EL103" s="224"/>
      <c r="EM103" s="63"/>
      <c r="EN103" s="63"/>
      <c r="EO103" s="63"/>
      <c r="EP103" s="63"/>
      <c r="EQ103" s="63"/>
      <c r="ER103" s="63"/>
      <c r="ES103" s="63"/>
      <c r="EV103" s="157" t="s">
        <v>10</v>
      </c>
      <c r="EW103" s="157"/>
      <c r="EX103" s="157"/>
      <c r="EY103" s="157"/>
      <c r="EZ103" s="157"/>
      <c r="FM103" s="225" t="s">
        <v>301</v>
      </c>
      <c r="FN103" s="226"/>
      <c r="FO103" s="226"/>
      <c r="FP103" s="226"/>
      <c r="FQ103" s="150"/>
      <c r="GD103" s="157" t="s">
        <v>5</v>
      </c>
      <c r="GE103" s="157"/>
      <c r="GF103" s="157"/>
      <c r="GG103" s="157"/>
      <c r="GH103" s="150"/>
      <c r="GU103" s="166" t="s">
        <v>302</v>
      </c>
      <c r="GV103" s="166"/>
      <c r="GW103" s="166"/>
      <c r="GX103" s="166"/>
      <c r="GY103" s="150"/>
      <c r="HH103" s="168" t="s">
        <v>14</v>
      </c>
      <c r="HI103" s="168"/>
      <c r="HJ103" s="168"/>
      <c r="HK103" s="168"/>
      <c r="HL103" s="150"/>
      <c r="HU103" s="171" t="s">
        <v>15</v>
      </c>
      <c r="HV103" s="171"/>
      <c r="HW103" s="171"/>
      <c r="HX103" s="171"/>
      <c r="HY103" s="150"/>
      <c r="IH103" s="171" t="s">
        <v>16</v>
      </c>
      <c r="II103" s="171"/>
      <c r="IJ103" s="171"/>
      <c r="IK103" s="171"/>
      <c r="IL103" s="62"/>
      <c r="IU103" s="178" t="s">
        <v>17</v>
      </c>
      <c r="IV103" s="171"/>
      <c r="IW103" s="171"/>
      <c r="IX103" s="171"/>
      <c r="IY103" s="62"/>
      <c r="JH103" s="182" t="s">
        <v>18</v>
      </c>
      <c r="JI103" s="171"/>
      <c r="JJ103" s="171"/>
      <c r="JK103" s="171"/>
      <c r="JL103" s="62"/>
      <c r="JU103" s="187" t="s">
        <v>19</v>
      </c>
      <c r="JV103" s="187"/>
      <c r="JW103" s="187"/>
      <c r="JX103" s="187"/>
      <c r="JY103" s="187"/>
    </row>
    <row r="104" ht="43.2" spans="8:285">
      <c r="H104" s="190"/>
      <c r="W104" s="66" t="s">
        <v>65</v>
      </c>
      <c r="X104" s="191" t="s">
        <v>303</v>
      </c>
      <c r="Y104" s="191" t="s">
        <v>304</v>
      </c>
      <c r="Z104" s="103" t="s">
        <v>305</v>
      </c>
      <c r="AA104" s="62"/>
      <c r="AB104" s="62"/>
      <c r="AC104" s="191"/>
      <c r="AD104" s="191" t="s">
        <v>305</v>
      </c>
      <c r="AE104" s="66"/>
      <c r="AF104" s="66"/>
      <c r="AG104" s="66"/>
      <c r="AH104" s="66"/>
      <c r="AI104" s="86" t="s">
        <v>65</v>
      </c>
      <c r="AJ104" s="103" t="s">
        <v>303</v>
      </c>
      <c r="AK104" s="103" t="s">
        <v>304</v>
      </c>
      <c r="AL104" s="103" t="s">
        <v>305</v>
      </c>
      <c r="AM104" s="62"/>
      <c r="AN104" s="62"/>
      <c r="AO104" s="86"/>
      <c r="AP104" s="86"/>
      <c r="AQ104" s="86"/>
      <c r="AR104" s="86"/>
      <c r="AS104" s="86"/>
      <c r="AT104" s="86"/>
      <c r="AU104" s="86"/>
      <c r="AV104" s="86"/>
      <c r="AW104" s="86"/>
      <c r="AX104" s="86"/>
      <c r="AY104" s="86"/>
      <c r="AZ104" s="86"/>
      <c r="BA104" s="86"/>
      <c r="BB104" s="86"/>
      <c r="BC104" s="86"/>
      <c r="BD104" s="86"/>
      <c r="BE104" s="86"/>
      <c r="BF104" s="86"/>
      <c r="BG104" s="86"/>
      <c r="BH104" s="86" t="s">
        <v>65</v>
      </c>
      <c r="BI104" s="103" t="s">
        <v>303</v>
      </c>
      <c r="BJ104" s="103" t="s">
        <v>304</v>
      </c>
      <c r="BK104" s="103" t="s">
        <v>305</v>
      </c>
      <c r="BL104" s="63"/>
      <c r="CJ104" s="86"/>
      <c r="CK104" s="86"/>
      <c r="CL104" s="86"/>
      <c r="CM104" s="86"/>
      <c r="CN104" s="86"/>
      <c r="CO104" s="86"/>
      <c r="CP104" s="86"/>
      <c r="CQ104" s="86"/>
      <c r="CR104" s="86"/>
      <c r="CS104" s="86"/>
      <c r="CT104" s="86"/>
      <c r="CU104" s="148"/>
      <c r="CV104" s="86"/>
      <c r="CW104" s="86" t="s">
        <v>65</v>
      </c>
      <c r="CX104" s="103" t="s">
        <v>303</v>
      </c>
      <c r="CY104" s="103" t="s">
        <v>304</v>
      </c>
      <c r="CZ104" s="103" t="s">
        <v>305</v>
      </c>
      <c r="DA104" s="63"/>
      <c r="DE104" s="86"/>
      <c r="DF104" s="86"/>
      <c r="DG104" s="86"/>
      <c r="DH104" s="86"/>
      <c r="DI104" s="86"/>
      <c r="DJ104" s="86"/>
      <c r="DK104" s="86"/>
      <c r="DL104" s="148"/>
      <c r="DM104" s="86"/>
      <c r="DN104" s="217" t="s">
        <v>65</v>
      </c>
      <c r="DO104" s="218" t="s">
        <v>303</v>
      </c>
      <c r="DP104" s="218" t="s">
        <v>304</v>
      </c>
      <c r="DQ104" s="218" t="s">
        <v>305</v>
      </c>
      <c r="DR104" s="220"/>
      <c r="DV104" s="86"/>
      <c r="DW104" s="86"/>
      <c r="DX104" s="86"/>
      <c r="DY104" s="86"/>
      <c r="DZ104" s="86"/>
      <c r="EA104" s="86"/>
      <c r="EB104" s="86"/>
      <c r="EC104" s="148"/>
      <c r="ED104" s="86"/>
      <c r="EE104" s="86" t="s">
        <v>65</v>
      </c>
      <c r="EF104" s="103" t="s">
        <v>303</v>
      </c>
      <c r="EG104" s="103" t="s">
        <v>304</v>
      </c>
      <c r="EH104" s="103" t="s">
        <v>305</v>
      </c>
      <c r="EI104" s="63" t="s">
        <v>306</v>
      </c>
      <c r="EM104" s="63"/>
      <c r="EN104" s="63"/>
      <c r="EO104" s="63"/>
      <c r="EP104" s="63"/>
      <c r="EQ104" s="63"/>
      <c r="ER104" s="63"/>
      <c r="ES104" s="63"/>
      <c r="EV104" s="86" t="s">
        <v>65</v>
      </c>
      <c r="EW104" s="103" t="s">
        <v>303</v>
      </c>
      <c r="EX104" s="103" t="s">
        <v>304</v>
      </c>
      <c r="EY104" s="103" t="s">
        <v>305</v>
      </c>
      <c r="EZ104" s="63" t="s">
        <v>306</v>
      </c>
      <c r="FM104" s="86" t="s">
        <v>65</v>
      </c>
      <c r="FN104" s="103" t="s">
        <v>303</v>
      </c>
      <c r="FO104" s="103" t="s">
        <v>304</v>
      </c>
      <c r="FP104" s="103" t="s">
        <v>305</v>
      </c>
      <c r="FQ104" s="63" t="s">
        <v>306</v>
      </c>
      <c r="GD104" s="86" t="s">
        <v>65</v>
      </c>
      <c r="GE104" s="103" t="s">
        <v>303</v>
      </c>
      <c r="GF104" s="103" t="s">
        <v>304</v>
      </c>
      <c r="GG104" s="103" t="s">
        <v>305</v>
      </c>
      <c r="GH104" s="63" t="s">
        <v>306</v>
      </c>
      <c r="GU104" s="86" t="s">
        <v>65</v>
      </c>
      <c r="GV104" s="103" t="s">
        <v>303</v>
      </c>
      <c r="GW104" s="103" t="s">
        <v>304</v>
      </c>
      <c r="GX104" s="103" t="s">
        <v>305</v>
      </c>
      <c r="GY104" s="63" t="s">
        <v>306</v>
      </c>
      <c r="HH104" s="86" t="s">
        <v>65</v>
      </c>
      <c r="HI104" s="103" t="s">
        <v>303</v>
      </c>
      <c r="HJ104" s="103" t="s">
        <v>304</v>
      </c>
      <c r="HK104" s="103" t="s">
        <v>305</v>
      </c>
      <c r="HL104" s="63" t="s">
        <v>306</v>
      </c>
      <c r="HU104" s="86" t="s">
        <v>65</v>
      </c>
      <c r="HV104" s="103" t="s">
        <v>303</v>
      </c>
      <c r="HW104" s="103" t="s">
        <v>304</v>
      </c>
      <c r="HX104" s="103" t="s">
        <v>305</v>
      </c>
      <c r="HY104" s="63" t="s">
        <v>306</v>
      </c>
      <c r="IH104" s="86" t="s">
        <v>65</v>
      </c>
      <c r="II104" s="103" t="s">
        <v>303</v>
      </c>
      <c r="IJ104" s="103" t="s">
        <v>304</v>
      </c>
      <c r="IK104" s="103" t="s">
        <v>305</v>
      </c>
      <c r="IL104" s="63" t="s">
        <v>306</v>
      </c>
      <c r="IU104" s="86" t="s">
        <v>65</v>
      </c>
      <c r="IV104" s="103" t="s">
        <v>303</v>
      </c>
      <c r="IW104" s="103" t="s">
        <v>304</v>
      </c>
      <c r="IX104" s="103" t="s">
        <v>305</v>
      </c>
      <c r="IY104" s="63" t="s">
        <v>306</v>
      </c>
      <c r="JH104" s="86" t="s">
        <v>65</v>
      </c>
      <c r="JI104" s="103" t="s">
        <v>303</v>
      </c>
      <c r="JJ104" s="103" t="s">
        <v>304</v>
      </c>
      <c r="JK104" s="103" t="s">
        <v>305</v>
      </c>
      <c r="JL104" s="63" t="s">
        <v>306</v>
      </c>
      <c r="JU104" s="86" t="s">
        <v>65</v>
      </c>
      <c r="JV104" s="103" t="s">
        <v>303</v>
      </c>
      <c r="JW104" s="103" t="s">
        <v>304</v>
      </c>
      <c r="JX104" s="103" t="s">
        <v>305</v>
      </c>
      <c r="JY104" s="63" t="s">
        <v>306</v>
      </c>
    </row>
    <row r="105" ht="57.6" spans="8:285">
      <c r="H105" s="89" t="s">
        <v>307</v>
      </c>
      <c r="W105" s="129">
        <f t="shared" ref="W105:W111" si="800">X4</f>
        <v>67288.61</v>
      </c>
      <c r="X105" s="84">
        <f>SUM(X106:X110)</f>
        <v>68518.6460341835</v>
      </c>
      <c r="Y105" s="84">
        <f>X4-X105</f>
        <v>-1230.03603418347</v>
      </c>
      <c r="Z105" s="196">
        <f>1-(W105/X105)</f>
        <v>0.0179518438465613</v>
      </c>
      <c r="AA105" s="63"/>
      <c r="AB105" s="63"/>
      <c r="AD105" s="197">
        <f>1-(W105/X105)</f>
        <v>0.0179518438465613</v>
      </c>
      <c r="AE105" t="s">
        <v>308</v>
      </c>
      <c r="AI105" s="203">
        <f t="shared" ref="AI105:AI111" si="801">AJ4</f>
        <v>64417.29</v>
      </c>
      <c r="AJ105" s="204">
        <f>SUM(AJ106:AJ110)</f>
        <v>65548.7410172886</v>
      </c>
      <c r="AK105" s="204">
        <f>AJ4-AJ105</f>
        <v>-1131.45101728859</v>
      </c>
      <c r="AL105" s="196">
        <f>1-(AI105/AJ105)</f>
        <v>0.0172612166111653</v>
      </c>
      <c r="AM105" s="63"/>
      <c r="AN105" s="63"/>
      <c r="AO105" s="63"/>
      <c r="AP105" s="63"/>
      <c r="AQ105" s="63"/>
      <c r="AR105" s="63"/>
      <c r="AS105" s="63"/>
      <c r="AT105" s="63"/>
      <c r="AU105" s="63"/>
      <c r="AV105" s="63"/>
      <c r="AW105" s="63"/>
      <c r="AX105" s="63"/>
      <c r="AY105" s="63"/>
      <c r="AZ105" s="63"/>
      <c r="BA105" s="63"/>
      <c r="BB105" s="63"/>
      <c r="BC105" s="63"/>
      <c r="BD105" s="63"/>
      <c r="BE105" s="63"/>
      <c r="BF105" s="63"/>
      <c r="BG105" s="63"/>
      <c r="BH105" s="203">
        <f t="shared" ref="BH105:BH111" si="802">BI4</f>
        <v>107460.705</v>
      </c>
      <c r="BI105" s="203">
        <f>SUM(BI106:BI110)</f>
        <v>104372.462839572</v>
      </c>
      <c r="BJ105" s="203">
        <f>BI4-BI105</f>
        <v>3088.24216042782</v>
      </c>
      <c r="BK105" s="211">
        <f>1-(BH105/BI105)</f>
        <v>-0.0295886680874309</v>
      </c>
      <c r="BL105" s="63"/>
      <c r="CJ105" s="63"/>
      <c r="CK105" s="63"/>
      <c r="CL105" s="63"/>
      <c r="CM105" s="63"/>
      <c r="CN105" s="63"/>
      <c r="CO105" s="63"/>
      <c r="CP105" s="63"/>
      <c r="CQ105" s="63"/>
      <c r="CR105" s="63"/>
      <c r="CS105" s="63"/>
      <c r="CT105" s="63"/>
      <c r="CU105" s="150"/>
      <c r="CV105" s="63"/>
      <c r="CW105" s="203">
        <f>CX4</f>
        <v>79864.695</v>
      </c>
      <c r="CX105" s="203">
        <f>SUM(CX106:CX110)</f>
        <v>79225.1798376837</v>
      </c>
      <c r="CY105" s="203">
        <f>CX4-CX105</f>
        <v>639.515162316282</v>
      </c>
      <c r="CZ105" s="211">
        <f>1-(CW105/CX105)</f>
        <v>-0.00807212004600699</v>
      </c>
      <c r="DA105" s="63"/>
      <c r="DE105" s="63"/>
      <c r="DF105" s="63"/>
      <c r="DG105" s="63"/>
      <c r="DH105" s="63"/>
      <c r="DI105" s="63"/>
      <c r="DJ105" s="63"/>
      <c r="DK105" s="63"/>
      <c r="DL105" s="150"/>
      <c r="DM105" s="63"/>
      <c r="DN105" s="203">
        <f t="shared" ref="DN105:DN111" si="803">DO4</f>
        <v>58561.6</v>
      </c>
      <c r="DO105" s="203">
        <f>SUM(DO106:DO110)</f>
        <v>58515.0163188079</v>
      </c>
      <c r="DP105" s="203">
        <f>DO4-DO105</f>
        <v>46.5836811921763</v>
      </c>
      <c r="DQ105" s="211">
        <f>1-(DN105/DO105)</f>
        <v>-0.000796097892861836</v>
      </c>
      <c r="DR105" s="63"/>
      <c r="DV105" s="63"/>
      <c r="DW105" s="63"/>
      <c r="DX105" s="63"/>
      <c r="DY105" s="63"/>
      <c r="DZ105" s="63"/>
      <c r="EA105" s="63"/>
      <c r="EB105" s="63"/>
      <c r="EC105" s="150"/>
      <c r="ED105" s="63"/>
      <c r="EE105" s="203" t="e">
        <f t="shared" ref="EE105:EE111" si="804">EF4</f>
        <v>#REF!</v>
      </c>
      <c r="EF105" s="203" t="e">
        <f>SUM(EF106:EF110)</f>
        <v>#REF!</v>
      </c>
      <c r="EG105" s="203" t="e">
        <f>EF4-EF105</f>
        <v>#REF!</v>
      </c>
      <c r="EH105" s="211" t="e">
        <f>1-(EE105/EF105)</f>
        <v>#REF!</v>
      </c>
      <c r="EI105" s="63"/>
      <c r="EM105" s="63"/>
      <c r="EN105" s="63"/>
      <c r="EO105" s="63"/>
      <c r="EP105" s="63"/>
      <c r="EQ105" s="63"/>
      <c r="ER105" s="63"/>
      <c r="ES105" s="63"/>
      <c r="EV105" s="203" t="e">
        <f>EW4</f>
        <v>#REF!</v>
      </c>
      <c r="EW105" s="203" t="e">
        <f>SUM(EW106:EW110)</f>
        <v>#REF!</v>
      </c>
      <c r="EX105" s="203" t="e">
        <f>EW4-EW105</f>
        <v>#REF!</v>
      </c>
      <c r="EY105" s="211" t="e">
        <f>1-(EV105/EW105)</f>
        <v>#REF!</v>
      </c>
      <c r="EZ105" s="63"/>
      <c r="FM105" s="203">
        <f>FN4</f>
        <v>55496</v>
      </c>
      <c r="FN105" s="203">
        <f>SUM(FN106:FN110)</f>
        <v>56530</v>
      </c>
      <c r="FO105" s="203">
        <f>FN4-FN105</f>
        <v>-1034</v>
      </c>
      <c r="FP105" s="211">
        <f>1-(FM105/FN105)</f>
        <v>0.0182911728285866</v>
      </c>
      <c r="FQ105" s="63" t="s">
        <v>309</v>
      </c>
      <c r="GD105" s="203">
        <f>GE4</f>
        <v>84036.912</v>
      </c>
      <c r="GE105" s="203">
        <f>SUM(GE106:GE110)</f>
        <v>84733.446</v>
      </c>
      <c r="GF105" s="203">
        <f>GE4-GE105</f>
        <v>-696.533999999985</v>
      </c>
      <c r="GG105" s="211">
        <f>1-(GD105/GE105)</f>
        <v>0.00822029591479123</v>
      </c>
      <c r="GH105" s="63" t="s">
        <v>309</v>
      </c>
      <c r="GU105" s="203">
        <f>GV4</f>
        <v>66825.86</v>
      </c>
      <c r="GV105" s="203">
        <f>SUM(GV106:GV110)</f>
        <v>67812.757</v>
      </c>
      <c r="GW105" s="203">
        <f>GV4-GV105</f>
        <v>-986.897000000026</v>
      </c>
      <c r="GX105" s="211">
        <f>1-(GU105/GV105)</f>
        <v>0.0145532646608075</v>
      </c>
      <c r="GY105" s="62" t="s">
        <v>309</v>
      </c>
      <c r="HH105" s="203">
        <f>HI4</f>
        <v>55888.637</v>
      </c>
      <c r="HI105" s="203">
        <f>SUM(HI106:HI110)</f>
        <v>56617.25</v>
      </c>
      <c r="HJ105" s="203">
        <f>HI4-HI105</f>
        <v>-728.612999999998</v>
      </c>
      <c r="HK105" s="196">
        <f>1-(HH105/HI105)</f>
        <v>0.0128690990819935</v>
      </c>
      <c r="HL105" s="62" t="s">
        <v>309</v>
      </c>
      <c r="HU105" s="203">
        <f>HV4</f>
        <v>73295.748</v>
      </c>
      <c r="HV105" s="203">
        <f>SUM(HV106:HV110)</f>
        <v>73977.454</v>
      </c>
      <c r="HW105" s="203">
        <f>HV4-HV105</f>
        <v>-681.705999999976</v>
      </c>
      <c r="HX105" s="196">
        <f>1-(HU105/HV105)</f>
        <v>0.00921505084508556</v>
      </c>
      <c r="HY105" s="62" t="s">
        <v>309</v>
      </c>
      <c r="IH105" s="203">
        <f>II4</f>
        <v>56983.861</v>
      </c>
      <c r="II105" s="203">
        <f>SUM(II106:II110)</f>
        <v>57756.606</v>
      </c>
      <c r="IJ105" s="228">
        <f>II4-II105</f>
        <v>-772.744999999966</v>
      </c>
      <c r="IK105" s="229">
        <f>1-(IH105/II105)</f>
        <v>0.013379335343908</v>
      </c>
      <c r="IL105" s="62" t="s">
        <v>309</v>
      </c>
      <c r="IU105" s="203">
        <f>IV4</f>
        <v>166598.882</v>
      </c>
      <c r="IV105" s="203">
        <f>SUM(IV106:IV110)</f>
        <v>64331.295</v>
      </c>
      <c r="IW105" s="228">
        <f>IV4-IV105</f>
        <v>102267.587</v>
      </c>
      <c r="IX105" s="229">
        <f>1-(IU105/IV105)</f>
        <v>-1.58970197941764</v>
      </c>
      <c r="IY105" s="62" t="s">
        <v>309</v>
      </c>
      <c r="JH105" s="203">
        <f>JI4</f>
        <v>91636.8070000001</v>
      </c>
      <c r="JI105" s="203">
        <f>SUM(JI106:JI110)</f>
        <v>87164.308</v>
      </c>
      <c r="JJ105" s="228">
        <f t="shared" ref="JJ105:JJ110" si="805">JI4-JI105</f>
        <v>4472.49900000007</v>
      </c>
      <c r="JK105" s="229">
        <f>1-(JH105/JI105)</f>
        <v>-0.051311128403613</v>
      </c>
      <c r="JL105" s="62" t="s">
        <v>309</v>
      </c>
      <c r="JU105" s="203">
        <f>JV4</f>
        <v>73527.715</v>
      </c>
      <c r="JV105" s="203">
        <f>SUM(JV106:JV110)</f>
        <v>75614.951</v>
      </c>
      <c r="JW105" s="228">
        <f t="shared" ref="JW105:JW110" si="806">JV4-JV105</f>
        <v>-2087.23599999999</v>
      </c>
      <c r="JX105" s="229">
        <f>1-(JU105/JV105)</f>
        <v>0.0276034828085783</v>
      </c>
      <c r="JY105" s="62" t="s">
        <v>309</v>
      </c>
    </row>
    <row r="106" ht="30.6" customHeight="1" spans="8:285">
      <c r="H106" s="89" t="s">
        <v>310</v>
      </c>
      <c r="W106" s="192">
        <f t="shared" si="800"/>
        <v>6727</v>
      </c>
      <c r="X106" s="193">
        <f>SUM(X12:X21)</f>
        <v>6780.49967055854</v>
      </c>
      <c r="Y106" s="193">
        <f>X5-X106</f>
        <v>-53.4996705585399</v>
      </c>
      <c r="Z106" s="196">
        <f>1-(W106/X106)</f>
        <v>0.00789022537540107</v>
      </c>
      <c r="AA106" s="63"/>
      <c r="AB106" s="63"/>
      <c r="AC106" s="193"/>
      <c r="AD106" s="198">
        <f>1-(W106/X106)</f>
        <v>0.00789022537540107</v>
      </c>
      <c r="AI106" s="203">
        <f t="shared" si="801"/>
        <v>5393</v>
      </c>
      <c r="AJ106" s="204">
        <f>SUM(AJ12:AJ21)</f>
        <v>5298.00432944146</v>
      </c>
      <c r="AK106" s="204">
        <f>AJ5-AJ106</f>
        <v>94.995670558541</v>
      </c>
      <c r="AL106" s="196">
        <f>1-(AI106/AJ106)</f>
        <v>-0.017930462991629</v>
      </c>
      <c r="AM106" s="63"/>
      <c r="AN106" s="63"/>
      <c r="AO106" s="63"/>
      <c r="AP106" s="63"/>
      <c r="AQ106" s="63"/>
      <c r="AR106" s="63"/>
      <c r="AS106" s="63"/>
      <c r="AT106" s="63"/>
      <c r="AU106" s="63"/>
      <c r="AV106" s="63"/>
      <c r="AW106" s="63"/>
      <c r="AX106" s="63"/>
      <c r="AY106" s="63"/>
      <c r="AZ106" s="63"/>
      <c r="BA106" s="63"/>
      <c r="BB106" s="63"/>
      <c r="BC106" s="63"/>
      <c r="BD106" s="63"/>
      <c r="BE106" s="63"/>
      <c r="BF106" s="63"/>
      <c r="BG106" s="63"/>
      <c r="BH106" s="203">
        <f t="shared" si="802"/>
        <v>9649</v>
      </c>
      <c r="BI106" s="203">
        <f>SUM(BI12:BI21)</f>
        <v>9659.934</v>
      </c>
      <c r="BJ106" s="203">
        <f>BI5-BI106</f>
        <v>-10.9339999999993</v>
      </c>
      <c r="BK106" s="211">
        <f>1-(BH106/BI106)</f>
        <v>0.00113189179139317</v>
      </c>
      <c r="BL106" s="62" t="s">
        <v>311</v>
      </c>
      <c r="CJ106" s="63"/>
      <c r="CK106" s="63"/>
      <c r="CL106" s="63"/>
      <c r="CM106" s="63"/>
      <c r="CN106" s="63"/>
      <c r="CO106" s="63"/>
      <c r="CP106" s="63"/>
      <c r="CQ106" s="63"/>
      <c r="CR106" s="63"/>
      <c r="CS106" s="63"/>
      <c r="CT106" s="63"/>
      <c r="CU106" s="150"/>
      <c r="CV106" s="63"/>
      <c r="CW106" s="203">
        <f>CX5</f>
        <v>5289</v>
      </c>
      <c r="CX106" s="203">
        <f>SUM(CX12:CX21)</f>
        <v>5225.562</v>
      </c>
      <c r="CY106" s="203">
        <f>CX5-CX106</f>
        <v>63.4380000000001</v>
      </c>
      <c r="CZ106" s="211">
        <f>1-(CW106/CX106)</f>
        <v>-0.0121399382497041</v>
      </c>
      <c r="DA106" s="62" t="s">
        <v>311</v>
      </c>
      <c r="DE106" s="63"/>
      <c r="DF106" s="63"/>
      <c r="DG106" s="63"/>
      <c r="DH106" s="63"/>
      <c r="DI106" s="63"/>
      <c r="DJ106" s="63"/>
      <c r="DK106" s="63"/>
      <c r="DL106" s="150"/>
      <c r="DM106" s="63"/>
      <c r="DN106" s="203">
        <f t="shared" si="803"/>
        <v>5185</v>
      </c>
      <c r="DO106" s="203">
        <f>SUM(DO12:DO21)</f>
        <v>5168.579</v>
      </c>
      <c r="DP106" s="203">
        <f>DO5-DO106</f>
        <v>16.4209999999994</v>
      </c>
      <c r="DQ106" s="211">
        <f>1-(DN106/DO106)</f>
        <v>-0.00317708213418033</v>
      </c>
      <c r="DR106" s="62"/>
      <c r="DV106" s="63"/>
      <c r="DW106" s="63"/>
      <c r="DX106" s="63"/>
      <c r="DY106" s="63"/>
      <c r="DZ106" s="63"/>
      <c r="EA106" s="63"/>
      <c r="EB106" s="63"/>
      <c r="EC106" s="150"/>
      <c r="ED106" s="63"/>
      <c r="EE106" s="203">
        <f t="shared" si="804"/>
        <v>5237</v>
      </c>
      <c r="EF106" s="203">
        <f>SUM(EF12:EF21)</f>
        <v>5223.421</v>
      </c>
      <c r="EG106" s="203">
        <f>EF5-EF106</f>
        <v>13.5790000000006</v>
      </c>
      <c r="EH106" s="211">
        <f>1-(EE106/EF106)</f>
        <v>-0.00259963728751722</v>
      </c>
      <c r="EI106" s="62"/>
      <c r="EM106" s="63"/>
      <c r="EN106" s="63"/>
      <c r="EO106" s="63"/>
      <c r="EP106" s="63"/>
      <c r="EQ106" s="63"/>
      <c r="ER106" s="63"/>
      <c r="ES106" s="63"/>
      <c r="EV106" s="203">
        <f>EW5</f>
        <v>5953</v>
      </c>
      <c r="EW106" s="203">
        <f>SUM(EW12:EW21)</f>
        <v>5944</v>
      </c>
      <c r="EX106" s="203">
        <f>EW5-EW106</f>
        <v>9</v>
      </c>
      <c r="EY106" s="211">
        <f>1-(EV106/EW106)</f>
        <v>-0.00151413189771188</v>
      </c>
      <c r="EZ106" s="62"/>
      <c r="FM106" s="203">
        <f>FN5</f>
        <v>5072</v>
      </c>
      <c r="FN106" s="203">
        <f>SUM(FN12:FN21)</f>
        <v>5058</v>
      </c>
      <c r="FO106" s="203">
        <f>FN5-FN106</f>
        <v>14</v>
      </c>
      <c r="FP106" s="211">
        <f>1-(FM106/FN106)</f>
        <v>-0.00276789244760778</v>
      </c>
      <c r="FQ106" s="62"/>
      <c r="GD106" s="203">
        <f>GE5</f>
        <v>7902</v>
      </c>
      <c r="GE106" s="203">
        <f>SUM(GE12:GE21)</f>
        <v>7880.013</v>
      </c>
      <c r="GF106" s="203">
        <f>GE5-GE106</f>
        <v>21.9869999999992</v>
      </c>
      <c r="GG106" s="211">
        <f>1-(GD106/GE106)</f>
        <v>-0.00279022382323468</v>
      </c>
      <c r="GH106" s="62"/>
      <c r="GU106" s="203">
        <f>GV5</f>
        <v>5927</v>
      </c>
      <c r="GV106" s="203">
        <f>SUM(GV12:GV21)</f>
        <v>5910.544</v>
      </c>
      <c r="GW106" s="203">
        <f>GV5-GV106</f>
        <v>16.4560000000001</v>
      </c>
      <c r="GX106" s="211">
        <f>1-(GU106/GV106)</f>
        <v>-0.00278417688794796</v>
      </c>
      <c r="GY106" s="62"/>
      <c r="HH106" s="203">
        <f>HI5</f>
        <v>6047</v>
      </c>
      <c r="HI106" s="203">
        <f>SUM(HI12:HI21)</f>
        <v>6034.553</v>
      </c>
      <c r="HJ106" s="203">
        <f>HI5-HI106</f>
        <v>12.447000000001</v>
      </c>
      <c r="HK106" s="196">
        <f>1-(HH106/HI106)</f>
        <v>-0.00206262170536919</v>
      </c>
      <c r="HL106" s="62"/>
      <c r="HU106" s="203">
        <f>HV5</f>
        <v>7390</v>
      </c>
      <c r="HV106" s="203">
        <f>SUM(HV12:HV21)</f>
        <v>7381.356</v>
      </c>
      <c r="HW106" s="203">
        <f>HV5-HV106</f>
        <v>8.6439999999975</v>
      </c>
      <c r="HX106" s="196">
        <f>1-(HU106/HV106)</f>
        <v>-0.00117105854263055</v>
      </c>
      <c r="HY106" s="62"/>
      <c r="IH106" s="203">
        <f>II5</f>
        <v>6181</v>
      </c>
      <c r="II106" s="203">
        <f>SUM(II12:II21)</f>
        <v>6170.712</v>
      </c>
      <c r="IJ106" s="203">
        <f>II5-II106</f>
        <v>10.2879999999996</v>
      </c>
      <c r="IK106" s="196">
        <f>1-(IH106/II106)</f>
        <v>-0.0016672306210368</v>
      </c>
      <c r="IL106" s="62"/>
      <c r="IU106" s="203">
        <f>IV5</f>
        <v>6282</v>
      </c>
      <c r="IV106" s="203">
        <f>SUM(IV12:IV21)</f>
        <v>6262.786</v>
      </c>
      <c r="IW106" s="203">
        <f>IV5-IV106</f>
        <v>19.2140000000018</v>
      </c>
      <c r="IX106" s="196">
        <f>1-(IU106/IV106)</f>
        <v>-0.00306796368261697</v>
      </c>
      <c r="IY106" s="62"/>
      <c r="JH106" s="203">
        <f>JI5</f>
        <v>7925</v>
      </c>
      <c r="JI106" s="203">
        <f>SUM(JI12:JI21)</f>
        <v>7612.257</v>
      </c>
      <c r="JJ106" s="203">
        <f t="shared" si="805"/>
        <v>312.742999999997</v>
      </c>
      <c r="JK106" s="196">
        <f>1-(JH106/JI106)</f>
        <v>-0.0410841357563199</v>
      </c>
      <c r="JL106" s="62"/>
      <c r="JU106" s="203">
        <f>JV5</f>
        <v>6671</v>
      </c>
      <c r="JV106" s="203">
        <f>SUM(JV12:JV21)</f>
        <v>6952.934</v>
      </c>
      <c r="JW106" s="203">
        <f t="shared" si="806"/>
        <v>-281.933999999997</v>
      </c>
      <c r="JX106" s="196">
        <f>1-(JU106/JV106)</f>
        <v>0.040548925101259</v>
      </c>
      <c r="JY106" s="62"/>
    </row>
    <row r="107" ht="30.6" customHeight="1" spans="8:284">
      <c r="H107" s="89" t="s">
        <v>312</v>
      </c>
      <c r="W107" s="194">
        <f t="shared" si="800"/>
        <v>21315</v>
      </c>
      <c r="X107" s="195">
        <f>SUM(X39:X47,X28:X37)</f>
        <v>16614.9260112673</v>
      </c>
      <c r="Y107" s="195">
        <f>X6-X107</f>
        <v>4700.07398873267</v>
      </c>
      <c r="Z107" s="196">
        <f t="shared" ref="Z107:Z109" si="807">1-(W107/X107)</f>
        <v>-0.282882631288598</v>
      </c>
      <c r="AA107" s="63"/>
      <c r="AB107" s="63"/>
      <c r="AC107" s="195"/>
      <c r="AD107" s="199">
        <f>1-(W107/X107)</f>
        <v>-0.282882631288598</v>
      </c>
      <c r="AE107" t="s">
        <v>313</v>
      </c>
      <c r="AI107" s="203">
        <f t="shared" si="801"/>
        <v>13914</v>
      </c>
      <c r="AJ107" s="204">
        <f>SUM(AJ39:AJ47,AJ28:AJ37)</f>
        <v>13387.0965346198</v>
      </c>
      <c r="AK107" s="204">
        <f>AJ6-AJ107</f>
        <v>526.903465380194</v>
      </c>
      <c r="AL107" s="196">
        <f t="shared" ref="AL107:AL109" si="808">1-(AI107/AJ107)</f>
        <v>-0.0393590547448128</v>
      </c>
      <c r="AM107" s="63"/>
      <c r="AN107" s="63"/>
      <c r="AO107" s="63"/>
      <c r="AP107" s="63"/>
      <c r="AQ107" s="63"/>
      <c r="AR107" s="63"/>
      <c r="AS107" s="63"/>
      <c r="AT107" s="63"/>
      <c r="AU107" s="63"/>
      <c r="AV107" s="63"/>
      <c r="AW107" s="63"/>
      <c r="AX107" s="63"/>
      <c r="AY107" s="63"/>
      <c r="AZ107" s="63"/>
      <c r="BA107" s="63"/>
      <c r="BB107" s="63"/>
      <c r="BC107" s="63"/>
      <c r="BD107" s="63"/>
      <c r="BE107" s="63"/>
      <c r="BF107" s="63"/>
      <c r="BG107" s="63"/>
      <c r="BH107" s="203">
        <f t="shared" si="802"/>
        <v>30155</v>
      </c>
      <c r="BI107" s="203">
        <f>SUM(BI39:BI47,BI28:BI37)</f>
        <v>27700.787</v>
      </c>
      <c r="BJ107" s="203">
        <f>BI6-BI107</f>
        <v>2454.213</v>
      </c>
      <c r="BK107" s="211">
        <f t="shared" ref="BK107:BK109" si="809">1-(BH107/BI107)</f>
        <v>-0.0885972301075779</v>
      </c>
      <c r="BL107" s="62" t="s">
        <v>311</v>
      </c>
      <c r="CJ107" s="63"/>
      <c r="CK107" s="63"/>
      <c r="CL107" s="63"/>
      <c r="CM107" s="63"/>
      <c r="CN107" s="63"/>
      <c r="CO107" s="63"/>
      <c r="CP107" s="63"/>
      <c r="CQ107" s="63"/>
      <c r="CR107" s="63"/>
      <c r="CS107" s="63"/>
      <c r="CT107" s="63"/>
      <c r="CU107" s="150"/>
      <c r="CV107" s="63"/>
      <c r="CW107" s="203">
        <f>CX6</f>
        <v>16889</v>
      </c>
      <c r="CX107" s="203">
        <f>SUM(CX38:CX47,CX28:CX37)</f>
        <v>15787.536</v>
      </c>
      <c r="CY107" s="203">
        <f>CX6-CX107</f>
        <v>1101.464</v>
      </c>
      <c r="CZ107" s="213">
        <f t="shared" ref="CZ107:CZ109" si="810">1-(CW107/CX107)</f>
        <v>-0.0697679485893175</v>
      </c>
      <c r="DA107" s="62" t="s">
        <v>314</v>
      </c>
      <c r="DE107" s="63"/>
      <c r="DF107" s="63"/>
      <c r="DG107" s="63"/>
      <c r="DH107" s="63"/>
      <c r="DI107" s="63"/>
      <c r="DJ107" s="63"/>
      <c r="DK107" s="63"/>
      <c r="DL107" s="150"/>
      <c r="DM107" s="63"/>
      <c r="DN107" s="203">
        <f t="shared" si="803"/>
        <v>14911</v>
      </c>
      <c r="DO107" s="203">
        <f>SUM(DO38:DO47,DO28:DO37,DJ34)</f>
        <v>13829.591</v>
      </c>
      <c r="DP107" s="203">
        <f>DO6-DO107</f>
        <v>1081.409</v>
      </c>
      <c r="DQ107" s="213">
        <f t="shared" ref="DQ107:DQ109" si="811">1-(DN107/DO107)</f>
        <v>-0.0781952987619083</v>
      </c>
      <c r="DR107" s="62"/>
      <c r="DV107" s="63"/>
      <c r="DW107" s="63"/>
      <c r="DX107" s="63"/>
      <c r="DY107" s="63"/>
      <c r="DZ107" s="63"/>
      <c r="EA107" s="63"/>
      <c r="EB107" s="63"/>
      <c r="EC107" s="150"/>
      <c r="ED107" s="63"/>
      <c r="EE107" s="203">
        <f t="shared" si="804"/>
        <v>17401</v>
      </c>
      <c r="EF107" s="203">
        <f>SUM(EF38:EF47,EF27:EF37)</f>
        <v>17379.136</v>
      </c>
      <c r="EG107" s="203">
        <f>EF6-EF107</f>
        <v>21.8640000000014</v>
      </c>
      <c r="EH107" s="211">
        <f t="shared" ref="EH107:EH109" si="812">1-(EE107/EF107)</f>
        <v>-0.00125806023958841</v>
      </c>
      <c r="EI107" t="s">
        <v>315</v>
      </c>
      <c r="EL107" s="61"/>
      <c r="EM107" s="63"/>
      <c r="EN107" s="63"/>
      <c r="EO107" s="63"/>
      <c r="EP107" s="63"/>
      <c r="EQ107" s="63"/>
      <c r="ER107" s="63"/>
      <c r="ES107" s="63"/>
      <c r="EV107" s="203">
        <f>EW6</f>
        <v>17842</v>
      </c>
      <c r="EW107" s="203">
        <f>SUM(EW38:EW47,EW27:EW37)</f>
        <v>17820</v>
      </c>
      <c r="EX107" s="203">
        <f>EW6-EW107</f>
        <v>22</v>
      </c>
      <c r="EY107" s="211">
        <f t="shared" ref="EY107:EY109" si="813">1-(EV107/EW107)</f>
        <v>-0.00123456790123466</v>
      </c>
      <c r="FM107" s="203">
        <f>FN6</f>
        <v>15014</v>
      </c>
      <c r="FN107" s="203">
        <f>SUM(FN38:FN47,FN27:FN37)</f>
        <v>14992</v>
      </c>
      <c r="FO107" s="203">
        <f>FN6-FN107</f>
        <v>22</v>
      </c>
      <c r="FP107" s="211">
        <f t="shared" ref="FP107:FP109" si="814">1-(FM107/FN107)</f>
        <v>-0.00146744930629672</v>
      </c>
      <c r="GD107" s="203">
        <f>GE6</f>
        <v>24233</v>
      </c>
      <c r="GE107" s="203">
        <f>SUM(GE38:GE47,GE27:GE37)</f>
        <v>23772.45</v>
      </c>
      <c r="GF107" s="203">
        <f>GE6-GE107</f>
        <v>460.549999999999</v>
      </c>
      <c r="GG107" s="211">
        <f t="shared" ref="GG107:GG109" si="815">1-(GD107/GE107)</f>
        <v>-0.019373266112664</v>
      </c>
      <c r="GU107" s="203">
        <f>GV6</f>
        <v>17499</v>
      </c>
      <c r="GV107" s="203">
        <f>SUM(GV38:GV47,GV27:GV37)</f>
        <v>17466.392</v>
      </c>
      <c r="GW107" s="203">
        <f>GV6-GV107</f>
        <v>32.6080000000002</v>
      </c>
      <c r="GX107" s="211">
        <f t="shared" ref="GX107:GX109" si="816">1-(GU107/GV107)</f>
        <v>-0.00186689958635999</v>
      </c>
      <c r="HH107" s="203">
        <f>HI6</f>
        <v>14287</v>
      </c>
      <c r="HI107" s="203">
        <f>SUM(HI38:HI47,HI27:HI37)</f>
        <v>14269.782</v>
      </c>
      <c r="HJ107" s="203">
        <f>HI6-HI107</f>
        <v>17.2180000000026</v>
      </c>
      <c r="HK107" s="196">
        <f t="shared" ref="HK107:HK109" si="817">1-(HH107/HI107)</f>
        <v>-0.00120660567904984</v>
      </c>
      <c r="HU107" s="203">
        <f>HV6</f>
        <v>19227</v>
      </c>
      <c r="HV107" s="203">
        <f>SUM(HV38:HV47,HV27:HV37)</f>
        <v>19209.473</v>
      </c>
      <c r="HW107" s="203">
        <f>HV6-HV107</f>
        <v>17.5270000000019</v>
      </c>
      <c r="HX107" s="196">
        <f t="shared" ref="HX107:HX109" si="818">1-(HU107/HV107)</f>
        <v>-0.0009124144113688</v>
      </c>
      <c r="IH107" s="203">
        <f>II6</f>
        <v>13369</v>
      </c>
      <c r="II107" s="203">
        <f>SUM(II38:II47,II27:II37)</f>
        <v>13354.078</v>
      </c>
      <c r="IJ107" s="203">
        <f>II6-II107</f>
        <v>14.9220000000005</v>
      </c>
      <c r="IK107" s="196">
        <f t="shared" ref="IK107:IK109" si="819">1-(IH107/II107)</f>
        <v>-0.00111741147535604</v>
      </c>
      <c r="IU107" s="203">
        <f>IV6</f>
        <v>16716</v>
      </c>
      <c r="IV107" s="203">
        <f>SUM(IV38:IV47,IV27:IV37)</f>
        <v>16686.619</v>
      </c>
      <c r="IW107" s="203">
        <f>IV6-IV107</f>
        <v>29.3809999999939</v>
      </c>
      <c r="IX107" s="196">
        <f t="shared" ref="IX107:IX109" si="820">1-(IU107/IV107)</f>
        <v>-0.00176075213319082</v>
      </c>
      <c r="JH107" s="203">
        <f>JI6</f>
        <v>26353</v>
      </c>
      <c r="JI107" s="203">
        <f>SUM(JI38:JI47,JI27:JI37)</f>
        <v>26313.994</v>
      </c>
      <c r="JJ107" s="203">
        <f t="shared" si="805"/>
        <v>39.0059999999976</v>
      </c>
      <c r="JK107" s="196">
        <f t="shared" ref="JK107:JK109" si="821">1-(JH107/JI107)</f>
        <v>-0.00148232913635216</v>
      </c>
      <c r="JU107" s="203">
        <f>JV6</f>
        <v>20184</v>
      </c>
      <c r="JV107" s="203">
        <f>SUM(JV38:JV47,JV27:JV37)</f>
        <v>20144.09</v>
      </c>
      <c r="JW107" s="203">
        <f t="shared" si="806"/>
        <v>39.9100000000035</v>
      </c>
      <c r="JX107" s="196">
        <f t="shared" ref="JX107:JX110" si="822">1-(JU107/JV107)</f>
        <v>-0.00198122625544284</v>
      </c>
    </row>
    <row r="108" ht="30.6" customHeight="1" spans="8:285">
      <c r="H108" s="89" t="s">
        <v>316</v>
      </c>
      <c r="W108" s="194">
        <f t="shared" si="800"/>
        <v>39283</v>
      </c>
      <c r="X108" s="195">
        <f>SUM(X51:X83)</f>
        <v>32816.9170190243</v>
      </c>
      <c r="Y108" s="195">
        <f>X7-X108</f>
        <v>6466.08298097573</v>
      </c>
      <c r="Z108" s="196">
        <f t="shared" si="807"/>
        <v>-0.197035052903576</v>
      </c>
      <c r="AA108" s="63"/>
      <c r="AB108" s="63"/>
      <c r="AC108" s="195"/>
      <c r="AD108" s="199">
        <f>1-(W108/X108)</f>
        <v>-0.197035052903576</v>
      </c>
      <c r="AE108" t="s">
        <v>317</v>
      </c>
      <c r="AI108" s="203">
        <f t="shared" si="801"/>
        <v>33826</v>
      </c>
      <c r="AJ108" s="204">
        <f>SUM(AJ51:AJ83)</f>
        <v>35090.8641532273</v>
      </c>
      <c r="AK108" s="204">
        <f>AJ7-AJ108</f>
        <v>-1264.86415322732</v>
      </c>
      <c r="AL108" s="196">
        <f t="shared" si="808"/>
        <v>0.0360453976768477</v>
      </c>
      <c r="AM108" s="63"/>
      <c r="AN108" s="63"/>
      <c r="AO108" s="63"/>
      <c r="AP108" s="63"/>
      <c r="AQ108" s="63"/>
      <c r="AR108" s="63"/>
      <c r="AS108" s="63"/>
      <c r="AT108" s="63"/>
      <c r="AU108" s="63"/>
      <c r="AV108" s="63"/>
      <c r="AW108" s="63"/>
      <c r="AX108" s="63"/>
      <c r="AY108" s="63"/>
      <c r="AZ108" s="63"/>
      <c r="BA108" s="63"/>
      <c r="BB108" s="63"/>
      <c r="BC108" s="63"/>
      <c r="BD108" s="63"/>
      <c r="BE108" s="63"/>
      <c r="BF108" s="63"/>
      <c r="BG108" s="63"/>
      <c r="BH108" s="203">
        <f t="shared" si="802"/>
        <v>48475</v>
      </c>
      <c r="BI108" s="203">
        <f>SUM(BI51:BI83)</f>
        <v>47163.5578395722</v>
      </c>
      <c r="BJ108" s="203">
        <f>BI7-BI108</f>
        <v>1311.44216042781</v>
      </c>
      <c r="BK108" s="211">
        <f t="shared" si="809"/>
        <v>-0.0278062601826756</v>
      </c>
      <c r="BL108" s="62" t="s">
        <v>318</v>
      </c>
      <c r="CJ108" s="63"/>
      <c r="CK108" s="63"/>
      <c r="CL108" s="63"/>
      <c r="CM108" s="63"/>
      <c r="CN108" s="63"/>
      <c r="CO108" s="63"/>
      <c r="CP108" s="63"/>
      <c r="CQ108" s="63"/>
      <c r="CR108" s="63"/>
      <c r="CS108" s="63"/>
      <c r="CT108" s="63"/>
      <c r="CU108" s="150"/>
      <c r="CV108" s="63"/>
      <c r="CW108" s="203">
        <f>CX7</f>
        <v>35985</v>
      </c>
      <c r="CX108" s="203">
        <f>SUM(CX51:CX83)</f>
        <v>36654.3568376837</v>
      </c>
      <c r="CY108" s="203">
        <f>CX7-CX108</f>
        <v>-669.356837683699</v>
      </c>
      <c r="CZ108" s="211">
        <f t="shared" si="810"/>
        <v>0.0182613172193365</v>
      </c>
      <c r="DA108" s="62" t="s">
        <v>319</v>
      </c>
      <c r="DE108" s="63"/>
      <c r="DF108" s="63"/>
      <c r="DG108" s="63"/>
      <c r="DH108" s="63"/>
      <c r="DI108" s="63"/>
      <c r="DJ108" s="63"/>
      <c r="DK108" s="63"/>
      <c r="DL108" s="150"/>
      <c r="DM108" s="63"/>
      <c r="DN108" s="203">
        <f t="shared" si="803"/>
        <v>26120</v>
      </c>
      <c r="DO108" s="203">
        <f>SUM(DO51:DO83)</f>
        <v>26273.6443188079</v>
      </c>
      <c r="DP108" s="203">
        <f>DO7-DO108</f>
        <v>-153.644318807859</v>
      </c>
      <c r="DQ108" s="211">
        <f t="shared" si="811"/>
        <v>0.0058478495386296</v>
      </c>
      <c r="DR108" s="62" t="s">
        <v>320</v>
      </c>
      <c r="DV108" s="63"/>
      <c r="DW108" s="63"/>
      <c r="DX108" s="63"/>
      <c r="DY108" s="63"/>
      <c r="DZ108" s="63"/>
      <c r="EA108" s="63"/>
      <c r="EB108" s="63"/>
      <c r="EC108" s="150"/>
      <c r="ED108" s="63"/>
      <c r="EE108" s="203">
        <f t="shared" si="804"/>
        <v>30652</v>
      </c>
      <c r="EF108" s="203">
        <f>SUM(EF51:EF83)</f>
        <v>30561.9258435084</v>
      </c>
      <c r="EG108" s="203">
        <f>EF7-EF108</f>
        <v>90.0741564915588</v>
      </c>
      <c r="EH108" s="211">
        <f t="shared" si="812"/>
        <v>-0.00294726703260717</v>
      </c>
      <c r="EI108" s="62"/>
      <c r="EV108" s="203">
        <f t="shared" ref="EV108:EV111" si="823">EW7</f>
        <v>32438</v>
      </c>
      <c r="EW108" s="203">
        <f>SUM(EW51:EW83)</f>
        <v>32404</v>
      </c>
      <c r="EX108" s="203">
        <f>EW7-EW108</f>
        <v>34</v>
      </c>
      <c r="EY108" s="211">
        <f t="shared" si="813"/>
        <v>-0.00104925317861992</v>
      </c>
      <c r="EZ108" s="62"/>
      <c r="FM108" s="203">
        <f t="shared" ref="FM108:FM111" si="824">FN7</f>
        <v>25699</v>
      </c>
      <c r="FN108" s="203">
        <f>SUM(FN51:FN83)</f>
        <v>25783</v>
      </c>
      <c r="FO108" s="203">
        <f>FN7-FN108</f>
        <v>-84</v>
      </c>
      <c r="FP108" s="211">
        <f t="shared" si="814"/>
        <v>0.00325796067176043</v>
      </c>
      <c r="FQ108" s="62"/>
      <c r="GD108" s="203">
        <f t="shared" ref="GD108:GD111" si="825">GE7</f>
        <v>38384</v>
      </c>
      <c r="GE108" s="203">
        <f>SUM(GE51:GE83)</f>
        <v>38553.994</v>
      </c>
      <c r="GF108" s="203">
        <f>GE7-GE108</f>
        <v>-169.993999999999</v>
      </c>
      <c r="GG108" s="211">
        <f t="shared" si="815"/>
        <v>0.00440924486319105</v>
      </c>
      <c r="GH108" s="62"/>
      <c r="GU108" s="203">
        <f t="shared" ref="GU108:GU111" si="826">GV7</f>
        <v>30506</v>
      </c>
      <c r="GV108" s="203">
        <f>SUM(GV51:GV83)</f>
        <v>30655.58</v>
      </c>
      <c r="GW108" s="203">
        <f>GV7-GV108</f>
        <v>-149.580000000002</v>
      </c>
      <c r="GX108" s="211">
        <f t="shared" si="816"/>
        <v>0.00487937269495475</v>
      </c>
      <c r="GY108" s="62"/>
      <c r="HH108" s="203">
        <f t="shared" ref="HH108:HH111" si="827">HI7</f>
        <v>25255</v>
      </c>
      <c r="HI108" s="203">
        <f>SUM(HI51:HI83)</f>
        <v>25441.457</v>
      </c>
      <c r="HJ108" s="203">
        <f>HI7-HI108</f>
        <v>-186.456999999991</v>
      </c>
      <c r="HK108" s="196">
        <f t="shared" si="817"/>
        <v>0.00732886485235462</v>
      </c>
      <c r="HL108" s="62"/>
      <c r="HU108" s="203">
        <f t="shared" ref="HU108:HU111" si="828">HV7</f>
        <v>33861</v>
      </c>
      <c r="HV108" s="203">
        <f>SUM(HV51:HV83)</f>
        <v>34317.134</v>
      </c>
      <c r="HW108" s="203">
        <f>HV7-HV108</f>
        <v>-456.134000000005</v>
      </c>
      <c r="HX108" s="196">
        <f t="shared" si="818"/>
        <v>0.0132917276833201</v>
      </c>
      <c r="HY108" s="62"/>
      <c r="IH108" s="203">
        <f t="shared" ref="IH108:IH111" si="829">II7</f>
        <v>26019</v>
      </c>
      <c r="II108" s="203">
        <f>SUM(II51:II83)</f>
        <v>26124.456</v>
      </c>
      <c r="IJ108" s="203">
        <f>II7-II108</f>
        <v>-105.455999999998</v>
      </c>
      <c r="IK108" s="196">
        <f t="shared" si="819"/>
        <v>0.00403667735703273</v>
      </c>
      <c r="IL108" s="62"/>
      <c r="IU108" s="203">
        <f t="shared" ref="IU108:IU111" si="830">IV7</f>
        <v>27904</v>
      </c>
      <c r="IV108" s="203">
        <f>SUM(IV51:IV83)</f>
        <v>28042.536</v>
      </c>
      <c r="IW108" s="203">
        <f>IV7-IV108</f>
        <v>-138.536</v>
      </c>
      <c r="IX108" s="196">
        <f t="shared" si="820"/>
        <v>0.00494020940188866</v>
      </c>
      <c r="IY108" s="62"/>
      <c r="JH108" s="203">
        <f t="shared" ref="JH108:JH111" si="831">JI7</f>
        <v>40267</v>
      </c>
      <c r="JI108" s="203">
        <f>SUM(JI51:JI83)</f>
        <v>40617.297</v>
      </c>
      <c r="JJ108" s="203">
        <f t="shared" si="805"/>
        <v>-350.297000000006</v>
      </c>
      <c r="JK108" s="196">
        <f t="shared" si="821"/>
        <v>0.00862433066385504</v>
      </c>
      <c r="JL108" s="62"/>
      <c r="JU108" s="203">
        <f t="shared" ref="JU108:JU111" si="832">JV7</f>
        <v>33507</v>
      </c>
      <c r="JV108" s="203">
        <f>SUM(JV51:JV83)</f>
        <v>33801.477</v>
      </c>
      <c r="JW108" s="203">
        <f t="shared" si="806"/>
        <v>-294.477000000006</v>
      </c>
      <c r="JX108" s="196">
        <f t="shared" si="822"/>
        <v>0.00871195658106916</v>
      </c>
      <c r="JY108" s="62"/>
    </row>
    <row r="109" ht="30.6" customHeight="1" spans="8:285">
      <c r="H109" s="89" t="s">
        <v>74</v>
      </c>
      <c r="W109" s="194">
        <f t="shared" si="800"/>
        <v>7469</v>
      </c>
      <c r="X109" s="195">
        <f>SUM(X22:X26,X48:X50,X84)</f>
        <v>6446.63933333333</v>
      </c>
      <c r="Y109" s="195">
        <f>X8-X109</f>
        <v>1022.36066666667</v>
      </c>
      <c r="Z109" s="196">
        <f t="shared" si="807"/>
        <v>-0.158588159474099</v>
      </c>
      <c r="AA109" s="63"/>
      <c r="AB109" s="63"/>
      <c r="AC109" s="195"/>
      <c r="AD109" s="199">
        <f>1-(W109/X109)</f>
        <v>-0.158588159474099</v>
      </c>
      <c r="AE109" t="s">
        <v>321</v>
      </c>
      <c r="AI109" s="203">
        <f t="shared" si="801"/>
        <v>6456</v>
      </c>
      <c r="AJ109" s="204">
        <f>SUM(AJ22:AJ26,AJ48:AJ50,AJ84)</f>
        <v>6165.44</v>
      </c>
      <c r="AK109" s="204">
        <f>AJ8-AJ109</f>
        <v>290.56</v>
      </c>
      <c r="AL109" s="196">
        <f t="shared" si="808"/>
        <v>-0.0471272123319666</v>
      </c>
      <c r="AM109" s="63"/>
      <c r="AN109" s="63"/>
      <c r="AO109" s="63"/>
      <c r="AP109" s="63"/>
      <c r="AQ109" s="63"/>
      <c r="AR109" s="63"/>
      <c r="AS109" s="63"/>
      <c r="AT109" s="63"/>
      <c r="AU109" s="63"/>
      <c r="AV109" s="63"/>
      <c r="AW109" s="63"/>
      <c r="AX109" s="63"/>
      <c r="AY109" s="63"/>
      <c r="AZ109" s="63"/>
      <c r="BA109" s="63"/>
      <c r="BB109" s="63"/>
      <c r="BC109" s="63"/>
      <c r="BD109" s="63"/>
      <c r="BE109" s="63"/>
      <c r="BF109" s="63"/>
      <c r="BG109" s="63"/>
      <c r="BH109" s="203">
        <f t="shared" si="802"/>
        <v>13394</v>
      </c>
      <c r="BI109" s="203">
        <f>SUM(BI22:BI26,BI48:BI50,BI84)</f>
        <v>13715.784</v>
      </c>
      <c r="BJ109" s="203">
        <f>BI8-BI109</f>
        <v>-321.783999999998</v>
      </c>
      <c r="BK109" s="211">
        <f t="shared" si="809"/>
        <v>0.0234608535684142</v>
      </c>
      <c r="BL109" s="62" t="s">
        <v>311</v>
      </c>
      <c r="CJ109" s="63"/>
      <c r="CK109" s="63"/>
      <c r="CL109" s="63"/>
      <c r="CM109" s="63"/>
      <c r="CN109" s="63"/>
      <c r="CO109" s="63"/>
      <c r="CP109" s="63"/>
      <c r="CQ109" s="63"/>
      <c r="CR109" s="63"/>
      <c r="CS109" s="63"/>
      <c r="CT109" s="63"/>
      <c r="CU109" s="150"/>
      <c r="CV109" s="63"/>
      <c r="CW109" s="203">
        <f t="shared" ref="CW109:CW111" si="833">CX8</f>
        <v>15481</v>
      </c>
      <c r="CX109" s="203">
        <f>SUM(CX22:CX26,CX48:CX50,CX84)</f>
        <v>15343.135</v>
      </c>
      <c r="CY109" s="203">
        <f>CX8-CX109</f>
        <v>137.864999999998</v>
      </c>
      <c r="CZ109" s="211">
        <f t="shared" si="810"/>
        <v>-0.00898545179977872</v>
      </c>
      <c r="DA109" s="62" t="s">
        <v>311</v>
      </c>
      <c r="DE109" s="63"/>
      <c r="DF109" s="63"/>
      <c r="DG109" s="63"/>
      <c r="DH109" s="63"/>
      <c r="DI109" s="63"/>
      <c r="DJ109" s="63"/>
      <c r="DK109" s="63"/>
      <c r="DL109" s="150"/>
      <c r="DM109" s="63"/>
      <c r="DN109" s="203">
        <f t="shared" si="803"/>
        <v>6871</v>
      </c>
      <c r="DO109" s="203">
        <f>SUM(DO22:DO26,DO48:DO50,DO84)</f>
        <v>6900.608</v>
      </c>
      <c r="DP109" s="203">
        <f>DO8-DO109</f>
        <v>-29.6080000000002</v>
      </c>
      <c r="DQ109" s="211">
        <f t="shared" si="811"/>
        <v>0.00429063641928362</v>
      </c>
      <c r="DR109" s="62"/>
      <c r="DV109" s="63"/>
      <c r="DW109" s="63"/>
      <c r="DX109" s="63"/>
      <c r="DY109" s="63"/>
      <c r="DZ109" s="63"/>
      <c r="EA109" s="63"/>
      <c r="EB109" s="63"/>
      <c r="EC109" s="150"/>
      <c r="ED109" s="63"/>
      <c r="EE109" s="203">
        <f t="shared" si="804"/>
        <v>6367</v>
      </c>
      <c r="EF109" s="203">
        <f>SUM(EF22:EF26,EF48:EF50,EF84)</f>
        <v>6402.791</v>
      </c>
      <c r="EG109" s="203">
        <f>EF8-EF109</f>
        <v>-35.7910000000011</v>
      </c>
      <c r="EH109" s="211">
        <f t="shared" si="812"/>
        <v>0.00558990602691878</v>
      </c>
      <c r="EI109" s="62"/>
      <c r="EM109" s="60"/>
      <c r="EN109" s="60"/>
      <c r="EO109" s="60"/>
      <c r="EP109" s="60"/>
      <c r="EQ109" s="60"/>
      <c r="ER109" s="60"/>
      <c r="ES109" s="60"/>
      <c r="EV109" s="203">
        <f t="shared" si="823"/>
        <v>6336</v>
      </c>
      <c r="EW109" s="203">
        <f>SUM(EW22:EW26,EW48:EW50,EW84)</f>
        <v>6368</v>
      </c>
      <c r="EX109" s="203">
        <f>EW8-EW109</f>
        <v>-32</v>
      </c>
      <c r="EY109" s="211">
        <f t="shared" si="813"/>
        <v>0.00502512562814073</v>
      </c>
      <c r="EZ109" s="62"/>
      <c r="FM109" s="203">
        <f t="shared" si="824"/>
        <v>5981</v>
      </c>
      <c r="FN109" s="203">
        <f>SUM(FN22:FN26,FN48:FN50,FN84)</f>
        <v>6004</v>
      </c>
      <c r="FO109" s="203">
        <f>FN8-FN109</f>
        <v>-23</v>
      </c>
      <c r="FP109" s="211">
        <f t="shared" si="814"/>
        <v>0.00383077948034649</v>
      </c>
      <c r="FQ109" s="62"/>
      <c r="GD109" s="203">
        <f t="shared" si="825"/>
        <v>10046</v>
      </c>
      <c r="GE109" s="203">
        <f>SUM(GE22:GE26,GE48:GE50,GE84)</f>
        <v>10070.238</v>
      </c>
      <c r="GF109" s="203">
        <f>GE8-GE109</f>
        <v>-24.238000000003</v>
      </c>
      <c r="GG109" s="211">
        <f t="shared" si="815"/>
        <v>0.00240689445472919</v>
      </c>
      <c r="GH109" s="62"/>
      <c r="GU109" s="203">
        <f t="shared" si="826"/>
        <v>8913</v>
      </c>
      <c r="GV109" s="203">
        <f>SUM(GV22:GV26,GV48:GV50,GV84)</f>
        <v>8937.34</v>
      </c>
      <c r="GW109" s="203">
        <f>GV8-GV109</f>
        <v>-24.3399999999965</v>
      </c>
      <c r="GX109" s="211">
        <f t="shared" si="816"/>
        <v>0.00272340539802629</v>
      </c>
      <c r="GY109" s="62"/>
      <c r="HH109" s="203">
        <f t="shared" si="827"/>
        <v>5798</v>
      </c>
      <c r="HI109" s="203">
        <f>SUM(HI22:HI26,HI48:HI50,HI84)</f>
        <v>5826.851</v>
      </c>
      <c r="HJ109" s="203">
        <f>HI8-HI109</f>
        <v>-28.8509999999997</v>
      </c>
      <c r="HK109" s="196">
        <f t="shared" si="817"/>
        <v>0.00495138797954497</v>
      </c>
      <c r="HL109" s="62"/>
      <c r="HU109" s="203">
        <f t="shared" si="828"/>
        <v>7688</v>
      </c>
      <c r="HV109" s="203">
        <f>SUM(HV22:HV26,HV48:HV50,HV84)</f>
        <v>7724.991</v>
      </c>
      <c r="HW109" s="203">
        <f>HV8-HV109</f>
        <v>-36.9909999999982</v>
      </c>
      <c r="HX109" s="196">
        <f t="shared" si="818"/>
        <v>0.00478848454321801</v>
      </c>
      <c r="HY109" s="62"/>
      <c r="IH109" s="203">
        <f t="shared" si="829"/>
        <v>7152</v>
      </c>
      <c r="II109" s="203">
        <f>SUM(II22:II26,II48:II50,II84)</f>
        <v>7186.519</v>
      </c>
      <c r="IJ109" s="203">
        <f>II8-II109</f>
        <v>-34.5190000000011</v>
      </c>
      <c r="IK109" s="196">
        <f t="shared" si="819"/>
        <v>0.0048032990659318</v>
      </c>
      <c r="IL109" s="62"/>
      <c r="IU109" s="203">
        <f t="shared" si="830"/>
        <v>6056</v>
      </c>
      <c r="IV109" s="203">
        <f>SUM(IV22:IV26,IV48:IV50,IV84)</f>
        <v>7343.654</v>
      </c>
      <c r="IW109" s="203">
        <f>IV8-IV109</f>
        <v>-1287.654</v>
      </c>
      <c r="IX109" s="196">
        <f t="shared" si="820"/>
        <v>0.175342411284627</v>
      </c>
      <c r="IY109" s="62"/>
      <c r="JH109" s="203">
        <f t="shared" si="831"/>
        <v>9780</v>
      </c>
      <c r="JI109" s="203">
        <f>SUM(JI22:JI26,JI48:JI50,JI84)</f>
        <v>10029.57</v>
      </c>
      <c r="JJ109" s="203">
        <f t="shared" si="805"/>
        <v>-249.570000000003</v>
      </c>
      <c r="JK109" s="196">
        <f t="shared" si="821"/>
        <v>0.024883419727865</v>
      </c>
      <c r="JL109" s="62"/>
      <c r="JU109" s="203">
        <f t="shared" si="832"/>
        <v>8543</v>
      </c>
      <c r="JV109" s="203">
        <f>SUM(JV22:JV26,JV48:JV50,JV84)</f>
        <v>8571.563</v>
      </c>
      <c r="JW109" s="203">
        <f t="shared" si="806"/>
        <v>-28.5629999999983</v>
      </c>
      <c r="JX109" s="196">
        <f t="shared" si="822"/>
        <v>0.00333229773846355</v>
      </c>
      <c r="JY109" s="62"/>
    </row>
    <row r="110" spans="8:285">
      <c r="H110" s="89" t="s">
        <v>76</v>
      </c>
      <c r="W110" s="129">
        <f t="shared" si="800"/>
        <v>5859.664</v>
      </c>
      <c r="X110" s="84">
        <f>W110</f>
        <v>5859.664</v>
      </c>
      <c r="Z110" s="196"/>
      <c r="AA110" s="63"/>
      <c r="AB110" s="63"/>
      <c r="AI110" s="203">
        <f t="shared" si="801"/>
        <v>5607.336</v>
      </c>
      <c r="AJ110" s="204">
        <f>AI110</f>
        <v>5607.336</v>
      </c>
      <c r="AK110" s="204"/>
      <c r="AL110" s="196"/>
      <c r="AM110" s="63"/>
      <c r="AN110" s="63"/>
      <c r="AO110" s="204"/>
      <c r="AP110" s="204"/>
      <c r="AQ110" s="196"/>
      <c r="AR110" s="63"/>
      <c r="AS110" s="63"/>
      <c r="AT110" s="63"/>
      <c r="AU110" s="63"/>
      <c r="AV110" s="63"/>
      <c r="AW110" s="63"/>
      <c r="AX110" s="63"/>
      <c r="AY110" s="63"/>
      <c r="AZ110" s="63"/>
      <c r="BA110" s="63"/>
      <c r="BB110" s="63"/>
      <c r="BC110" s="63"/>
      <c r="BD110" s="63"/>
      <c r="BE110" s="63"/>
      <c r="BF110" s="63"/>
      <c r="BG110" s="63"/>
      <c r="BH110" s="203">
        <f t="shared" si="802"/>
        <v>6132.4</v>
      </c>
      <c r="BI110" s="203">
        <f>BH110</f>
        <v>6132.4</v>
      </c>
      <c r="BJ110" s="93"/>
      <c r="BK110" s="63"/>
      <c r="BL110" s="63"/>
      <c r="CJ110" s="63"/>
      <c r="CK110" s="63"/>
      <c r="CL110" s="63"/>
      <c r="CM110" s="63"/>
      <c r="CN110" s="63"/>
      <c r="CO110" s="63"/>
      <c r="CP110" s="63"/>
      <c r="CQ110" s="63"/>
      <c r="CR110" s="63"/>
      <c r="CS110" s="63"/>
      <c r="CT110" s="63"/>
      <c r="CU110" s="150"/>
      <c r="CV110" s="63"/>
      <c r="CW110" s="203">
        <f t="shared" si="833"/>
        <v>6214.59</v>
      </c>
      <c r="CX110" s="203">
        <f>CW110</f>
        <v>6214.59</v>
      </c>
      <c r="CY110" s="93"/>
      <c r="CZ110" s="63"/>
      <c r="DA110" s="63"/>
      <c r="DE110" s="63"/>
      <c r="DF110" s="63"/>
      <c r="DG110" s="63"/>
      <c r="DH110" s="63"/>
      <c r="DI110" s="63"/>
      <c r="DJ110" s="63"/>
      <c r="DK110" s="63"/>
      <c r="DL110" s="150"/>
      <c r="DM110" s="63"/>
      <c r="DN110" s="203">
        <f t="shared" si="803"/>
        <v>6342.594</v>
      </c>
      <c r="DO110" s="203">
        <f>DN110</f>
        <v>6342.594</v>
      </c>
      <c r="DP110" s="93"/>
      <c r="DQ110" s="63"/>
      <c r="DR110" s="63"/>
      <c r="DV110" s="63"/>
      <c r="DW110" s="63"/>
      <c r="DX110" s="63"/>
      <c r="DY110" s="63"/>
      <c r="DZ110" s="63"/>
      <c r="EA110" s="63"/>
      <c r="EB110" s="63"/>
      <c r="EC110" s="150"/>
      <c r="ED110" s="63"/>
      <c r="EE110" s="203" t="e">
        <f t="shared" si="804"/>
        <v>#REF!</v>
      </c>
      <c r="EF110" s="203" t="e">
        <f>EE110</f>
        <v>#REF!</v>
      </c>
      <c r="EG110" s="93"/>
      <c r="EH110" s="63"/>
      <c r="EI110" s="63"/>
      <c r="EM110" s="60"/>
      <c r="EN110" s="60"/>
      <c r="EO110" s="60"/>
      <c r="EP110" s="60"/>
      <c r="EQ110" s="60"/>
      <c r="ER110" s="60"/>
      <c r="ES110" s="60"/>
      <c r="EV110" s="203" t="e">
        <f t="shared" si="823"/>
        <v>#REF!</v>
      </c>
      <c r="EW110" s="203" t="e">
        <f>EV110</f>
        <v>#REF!</v>
      </c>
      <c r="EX110" s="93"/>
      <c r="EY110" s="63"/>
      <c r="EZ110" s="63"/>
      <c r="FM110" s="203">
        <f t="shared" si="824"/>
        <v>4693</v>
      </c>
      <c r="FN110" s="203">
        <f>FM110</f>
        <v>4693</v>
      </c>
      <c r="FO110" s="93"/>
      <c r="FP110" s="63"/>
      <c r="FQ110" s="63"/>
      <c r="GD110" s="203">
        <f t="shared" si="825"/>
        <v>4456.751</v>
      </c>
      <c r="GE110" s="203">
        <f>GD110</f>
        <v>4456.751</v>
      </c>
      <c r="GF110" s="93"/>
      <c r="GG110" s="63"/>
      <c r="GH110" s="63"/>
      <c r="GU110" s="203">
        <f t="shared" si="826"/>
        <v>4842.90100000001</v>
      </c>
      <c r="GV110" s="203">
        <f>GU110</f>
        <v>4842.90100000001</v>
      </c>
      <c r="GW110" s="93"/>
      <c r="GX110" s="63"/>
      <c r="GY110" s="63"/>
      <c r="HH110" s="203">
        <f t="shared" si="827"/>
        <v>5044.607</v>
      </c>
      <c r="HI110" s="203">
        <f>HH110</f>
        <v>5044.607</v>
      </c>
      <c r="HJ110" s="93"/>
      <c r="HK110" s="227"/>
      <c r="HL110" s="63"/>
      <c r="HU110" s="203">
        <f t="shared" si="828"/>
        <v>5344.50000000001</v>
      </c>
      <c r="HV110" s="203">
        <f>HU110</f>
        <v>5344.50000000001</v>
      </c>
      <c r="HW110" s="93"/>
      <c r="HX110" s="227"/>
      <c r="HY110" s="63"/>
      <c r="IH110" s="203">
        <f t="shared" si="829"/>
        <v>4920.841</v>
      </c>
      <c r="II110" s="203">
        <f>IH110</f>
        <v>4920.841</v>
      </c>
      <c r="IJ110" s="93"/>
      <c r="IK110" s="227"/>
      <c r="IL110" s="63"/>
      <c r="IU110" s="203">
        <f t="shared" si="830"/>
        <v>5995.7</v>
      </c>
      <c r="IV110" s="203">
        <f>IU110</f>
        <v>5995.7</v>
      </c>
      <c r="IW110" s="93"/>
      <c r="IX110" s="227"/>
      <c r="IY110" s="63"/>
      <c r="JH110" s="203">
        <f t="shared" si="831"/>
        <v>2591.19</v>
      </c>
      <c r="JI110" s="203">
        <f>JH110</f>
        <v>2591.19</v>
      </c>
      <c r="JJ110" s="203">
        <f t="shared" si="805"/>
        <v>0</v>
      </c>
      <c r="JK110" s="196">
        <f t="shared" ref="JK110" si="834">1-(JH110/JI110)</f>
        <v>0</v>
      </c>
      <c r="JL110" s="63"/>
      <c r="JU110" s="203">
        <f t="shared" si="832"/>
        <v>6144.88699999999</v>
      </c>
      <c r="JV110" s="203">
        <f>JU110</f>
        <v>6144.88699999999</v>
      </c>
      <c r="JW110" s="203">
        <f t="shared" si="806"/>
        <v>0</v>
      </c>
      <c r="JX110" s="196">
        <f t="shared" si="822"/>
        <v>0</v>
      </c>
      <c r="JY110" s="63"/>
    </row>
    <row r="111" spans="8:285">
      <c r="H111" s="89" t="s">
        <v>79</v>
      </c>
      <c r="W111" s="129">
        <f t="shared" si="800"/>
        <v>757.68</v>
      </c>
      <c r="Z111" s="63"/>
      <c r="AA111" s="63"/>
      <c r="AB111" s="63"/>
      <c r="AI111" s="203">
        <f t="shared" si="801"/>
        <v>983.202</v>
      </c>
      <c r="AJ111" s="93"/>
      <c r="AK111" s="93"/>
      <c r="AL111" s="63"/>
      <c r="AM111" s="63"/>
      <c r="AN111" s="63"/>
      <c r="AO111" s="63"/>
      <c r="AP111" s="63"/>
      <c r="AQ111" s="63"/>
      <c r="AR111" s="63"/>
      <c r="AS111" s="63"/>
      <c r="AT111" s="63"/>
      <c r="AU111" s="63"/>
      <c r="AV111" s="63"/>
      <c r="AW111" s="63"/>
      <c r="AX111" s="63"/>
      <c r="AY111" s="63"/>
      <c r="AZ111" s="63"/>
      <c r="BA111" s="63"/>
      <c r="BB111" s="63"/>
      <c r="BC111" s="63"/>
      <c r="BD111" s="63"/>
      <c r="BE111" s="63"/>
      <c r="BF111" s="63"/>
      <c r="BG111" s="63"/>
      <c r="BH111" s="203">
        <f t="shared" si="802"/>
        <v>680.282</v>
      </c>
      <c r="BI111" s="93"/>
      <c r="BJ111" s="93"/>
      <c r="BK111" s="63"/>
      <c r="BL111" s="63"/>
      <c r="CJ111" s="63"/>
      <c r="CK111" s="63"/>
      <c r="CL111" s="63"/>
      <c r="CM111" s="63"/>
      <c r="CN111" s="63"/>
      <c r="CO111" s="63"/>
      <c r="CP111" s="63"/>
      <c r="CQ111" s="63"/>
      <c r="CR111" s="63"/>
      <c r="CS111" s="63"/>
      <c r="CT111" s="63"/>
      <c r="CU111" s="150"/>
      <c r="CV111" s="63"/>
      <c r="CW111" s="203">
        <f t="shared" si="833"/>
        <v>651.599</v>
      </c>
      <c r="CX111" s="93"/>
      <c r="CY111" s="93"/>
      <c r="CZ111" s="63"/>
      <c r="DA111" s="63"/>
      <c r="DE111" s="63"/>
      <c r="DF111" s="63"/>
      <c r="DG111" s="63"/>
      <c r="DH111" s="63"/>
      <c r="DI111" s="63"/>
      <c r="DJ111" s="63"/>
      <c r="DK111" s="63"/>
      <c r="DL111" s="150"/>
      <c r="DM111" s="63"/>
      <c r="DN111" s="203">
        <f t="shared" si="803"/>
        <v>572.864</v>
      </c>
      <c r="DO111" s="93"/>
      <c r="DP111" s="93"/>
      <c r="DQ111" s="63"/>
      <c r="DR111" s="63"/>
      <c r="DV111" s="63"/>
      <c r="DW111" s="63"/>
      <c r="DX111" s="63"/>
      <c r="DY111" s="63"/>
      <c r="DZ111" s="63"/>
      <c r="EA111" s="63"/>
      <c r="EB111" s="63"/>
      <c r="EC111" s="150"/>
      <c r="ED111" s="63"/>
      <c r="EE111" s="203" t="e">
        <f t="shared" si="804"/>
        <v>#REF!</v>
      </c>
      <c r="EF111" s="93"/>
      <c r="EG111" s="93"/>
      <c r="EH111" s="63"/>
      <c r="EI111" s="63"/>
      <c r="EM111" s="60"/>
      <c r="EN111" s="60"/>
      <c r="EO111" s="60"/>
      <c r="EP111" s="60"/>
      <c r="EQ111" s="60"/>
      <c r="ER111" s="60"/>
      <c r="ES111" s="60"/>
      <c r="EV111" s="203" t="e">
        <f t="shared" si="823"/>
        <v>#REF!</v>
      </c>
      <c r="EW111" s="93"/>
      <c r="EX111" s="93"/>
      <c r="EY111" s="63"/>
      <c r="EZ111" s="63"/>
      <c r="FM111" s="203">
        <f t="shared" si="824"/>
        <v>1107</v>
      </c>
      <c r="FN111" s="93"/>
      <c r="FO111" s="93"/>
      <c r="FP111" s="63"/>
      <c r="FQ111" s="63"/>
      <c r="GD111" s="203">
        <f t="shared" si="825"/>
        <v>1209.829</v>
      </c>
      <c r="GE111" s="93"/>
      <c r="GF111" s="93"/>
      <c r="GG111" s="63"/>
      <c r="GH111" s="63"/>
      <c r="GU111" s="203">
        <f t="shared" si="826"/>
        <v>1007.47</v>
      </c>
      <c r="GV111" s="93"/>
      <c r="GW111" s="93"/>
      <c r="GX111" s="63"/>
      <c r="GY111" s="63"/>
      <c r="HH111" s="203">
        <f t="shared" si="827"/>
        <v>687.657</v>
      </c>
      <c r="HI111" s="93"/>
      <c r="HJ111" s="93"/>
      <c r="HK111" s="227"/>
      <c r="HL111" s="63"/>
      <c r="HU111" s="203">
        <f t="shared" si="828"/>
        <v>438.004999999999</v>
      </c>
      <c r="HV111" s="93"/>
      <c r="HW111" s="93"/>
      <c r="HX111" s="227"/>
      <c r="HY111" s="63"/>
      <c r="IH111" s="203">
        <f t="shared" si="829"/>
        <v>806.929</v>
      </c>
      <c r="II111" s="93"/>
      <c r="IJ111" s="93"/>
      <c r="IK111" s="227"/>
      <c r="IL111" s="63"/>
      <c r="IU111" s="203">
        <f t="shared" si="830"/>
        <v>195.730000000001</v>
      </c>
      <c r="IV111" s="93"/>
      <c r="IW111" s="93"/>
      <c r="IX111" s="227"/>
      <c r="IY111" s="63"/>
      <c r="JH111" s="203">
        <f t="shared" si="831"/>
        <v>3551.8</v>
      </c>
      <c r="JI111" s="93"/>
      <c r="JJ111" s="93"/>
      <c r="JK111" s="227"/>
      <c r="JL111" s="63"/>
      <c r="JU111" s="203">
        <f t="shared" si="832"/>
        <v>12015.329</v>
      </c>
      <c r="JV111" s="93"/>
      <c r="JW111" s="93"/>
      <c r="JX111" s="227"/>
      <c r="JY111" s="63"/>
    </row>
    <row r="112" spans="8:285">
      <c r="H112" s="89" t="s">
        <v>322</v>
      </c>
      <c r="X112" s="84">
        <f>SUM(X9,X12:X84)</f>
        <v>69768.6460341835</v>
      </c>
      <c r="Z112" s="63"/>
      <c r="AA112" s="63"/>
      <c r="AB112" s="63"/>
      <c r="AI112" s="63"/>
      <c r="AJ112" s="203">
        <f>SUM(AJ9,AJ12:AJ84)</f>
        <v>66494.7410172886</v>
      </c>
      <c r="AK112" s="93"/>
      <c r="AL112" s="63"/>
      <c r="AM112" s="63"/>
      <c r="AN112" s="63"/>
      <c r="AO112" s="63"/>
      <c r="AP112" s="63"/>
      <c r="AQ112" s="63"/>
      <c r="AR112" s="63"/>
      <c r="AS112" s="63"/>
      <c r="AT112" s="63"/>
      <c r="AU112" s="63"/>
      <c r="AV112" s="63"/>
      <c r="AW112" s="63"/>
      <c r="AX112" s="63"/>
      <c r="AY112" s="63"/>
      <c r="AZ112" s="63"/>
      <c r="BA112" s="63"/>
      <c r="BB112" s="63"/>
      <c r="BC112" s="63"/>
      <c r="BD112" s="63"/>
      <c r="BE112" s="63"/>
      <c r="BF112" s="63"/>
      <c r="BG112" s="63"/>
      <c r="BH112" s="63"/>
      <c r="BI112" s="203">
        <f>SUM(BI9,BI12:BI84)</f>
        <v>106959.084839572</v>
      </c>
      <c r="BJ112" s="93"/>
      <c r="BK112" s="63"/>
      <c r="BL112" s="63"/>
      <c r="CJ112" s="63"/>
      <c r="CK112" s="63"/>
      <c r="CL112" s="63"/>
      <c r="CM112" s="63"/>
      <c r="CN112" s="63"/>
      <c r="CO112" s="63"/>
      <c r="CP112" s="63"/>
      <c r="CQ112" s="63"/>
      <c r="CR112" s="63"/>
      <c r="CS112" s="63"/>
      <c r="CT112" s="63"/>
      <c r="CU112" s="150"/>
      <c r="CV112" s="63"/>
      <c r="CW112" s="63"/>
      <c r="CX112" s="203">
        <f>SUM(CX9,CX12:CX84)</f>
        <v>79932.2348376837</v>
      </c>
      <c r="CY112" s="93"/>
      <c r="CZ112" s="63"/>
      <c r="DA112" s="63"/>
      <c r="DE112" s="63"/>
      <c r="DF112" s="63"/>
      <c r="DG112" s="63"/>
      <c r="DH112" s="63"/>
      <c r="DI112" s="63"/>
      <c r="DJ112" s="63"/>
      <c r="DK112" s="63"/>
      <c r="DL112" s="150"/>
      <c r="DM112" s="63"/>
      <c r="DN112" s="63"/>
      <c r="DO112" s="203">
        <f>SUM(DO9,DO12:DO84)</f>
        <v>58827.9213188079</v>
      </c>
      <c r="DP112" s="93"/>
      <c r="DQ112" s="63"/>
      <c r="DR112" s="63"/>
      <c r="DV112" s="63"/>
      <c r="DW112" s="63"/>
      <c r="DX112" s="63"/>
      <c r="DY112" s="63"/>
      <c r="DZ112" s="63"/>
      <c r="EA112" s="63"/>
      <c r="EB112" s="63"/>
      <c r="EC112" s="150"/>
      <c r="ED112" s="63"/>
      <c r="EE112" s="63"/>
      <c r="EF112" s="203" t="e">
        <f>SUM(EF9,EF12:EF84)</f>
        <v>#REF!</v>
      </c>
      <c r="EG112" s="93"/>
      <c r="EH112" s="63"/>
      <c r="EI112" s="63"/>
      <c r="EV112" s="63"/>
      <c r="EW112" s="203" t="e">
        <f>SUM(EW9,EW12:EW84)</f>
        <v>#REF!</v>
      </c>
      <c r="EX112" s="93"/>
      <c r="EY112" s="63"/>
      <c r="EZ112" s="63"/>
      <c r="FM112" s="63"/>
      <c r="FN112" s="203">
        <f>SUM(FN9,FN12:FN84)</f>
        <v>56530</v>
      </c>
      <c r="FO112" s="93"/>
      <c r="FP112" s="63"/>
      <c r="FQ112" s="63"/>
      <c r="GD112" s="63"/>
      <c r="GE112" s="203">
        <f>SUM(GE9,GE12:GE84)</f>
        <v>84733.446</v>
      </c>
      <c r="GF112" s="93"/>
      <c r="GG112" s="63"/>
      <c r="GH112" s="63"/>
      <c r="GU112" s="63"/>
      <c r="GV112" s="203">
        <f>SUM(GV9,GV12:GV84)</f>
        <v>67812.757</v>
      </c>
      <c r="GW112" s="93"/>
      <c r="GX112" s="63"/>
      <c r="GY112" s="63"/>
      <c r="HH112" s="63"/>
      <c r="HI112" s="203">
        <f>SUM(HI9,HI12:HI84)</f>
        <v>56617.25</v>
      </c>
      <c r="HJ112" s="93"/>
      <c r="HK112" s="227"/>
      <c r="HL112" s="63"/>
      <c r="HU112" s="63"/>
      <c r="HV112" s="203">
        <f>SUM(HV9,HV12:HV84)</f>
        <v>73977.454</v>
      </c>
      <c r="HW112" s="93"/>
      <c r="HX112" s="227"/>
      <c r="HY112" s="63"/>
      <c r="IH112" s="63"/>
      <c r="II112" s="203">
        <f>SUM(II9,II12:II84)</f>
        <v>57756.606</v>
      </c>
      <c r="IJ112" s="93"/>
      <c r="IK112" s="227"/>
      <c r="IL112" s="63"/>
      <c r="IU112" s="63"/>
      <c r="IV112" s="203">
        <f>SUM(IV9,IV12:IV84)</f>
        <v>64331.295</v>
      </c>
      <c r="IW112" s="93"/>
      <c r="IX112" s="227"/>
      <c r="IY112" s="63"/>
      <c r="JH112" s="63"/>
      <c r="JI112" s="203">
        <f>SUM(JI9,JI12:JI84)</f>
        <v>87164.308</v>
      </c>
      <c r="JJ112" s="93"/>
      <c r="JK112" s="227"/>
      <c r="JL112" s="63"/>
      <c r="JU112" s="63"/>
      <c r="JV112" s="203">
        <f>SUM(JV9,JV12:JV84)</f>
        <v>75614.951</v>
      </c>
      <c r="JW112" s="93"/>
      <c r="JX112" s="227"/>
      <c r="JY112" s="63"/>
    </row>
    <row r="113" ht="28.8" spans="8:285">
      <c r="H113" s="89" t="s">
        <v>323</v>
      </c>
      <c r="W113" s="129">
        <f>SUM(W105,W111)</f>
        <v>68046.29</v>
      </c>
      <c r="X113" s="84">
        <f>SUM(X5:X9)</f>
        <v>80653.664</v>
      </c>
      <c r="Y113" s="84">
        <f>W113-X113</f>
        <v>-12607.374</v>
      </c>
      <c r="Z113" s="200">
        <f>1-(W105/X113)</f>
        <v>0.165709198282672</v>
      </c>
      <c r="AA113" s="63"/>
      <c r="AB113" s="63"/>
      <c r="AD113" s="197">
        <f>1-(W105/X113)</f>
        <v>0.165709198282672</v>
      </c>
      <c r="AE113" t="s">
        <v>308</v>
      </c>
      <c r="AI113" s="107">
        <f>SUM(AI105,AI111)</f>
        <v>65400.492</v>
      </c>
      <c r="AJ113" s="119">
        <f>SUM(AJ5:AJ9)</f>
        <v>65196.336</v>
      </c>
      <c r="AK113" s="119">
        <f>AI113-AJ113</f>
        <v>204.155999999988</v>
      </c>
      <c r="AL113" s="200">
        <f>1-(AI105/AJ113)</f>
        <v>0.0119492297849377</v>
      </c>
      <c r="AM113" s="63"/>
      <c r="AN113" s="63"/>
      <c r="AO113" s="63"/>
      <c r="AP113" s="63"/>
      <c r="AQ113" s="63"/>
      <c r="AR113" s="63"/>
      <c r="AS113" s="63"/>
      <c r="AT113" s="63"/>
      <c r="AU113" s="63"/>
      <c r="AV113" s="63"/>
      <c r="AW113" s="63"/>
      <c r="AX113" s="63"/>
      <c r="AY113" s="63"/>
      <c r="AZ113" s="63"/>
      <c r="BA113" s="63"/>
      <c r="BB113" s="63"/>
      <c r="BC113" s="63"/>
      <c r="BD113" s="63"/>
      <c r="BE113" s="63"/>
      <c r="BF113" s="63"/>
      <c r="BG113" s="63"/>
      <c r="BH113" s="203">
        <f>SUM(BH105,BH111)</f>
        <v>108140.987</v>
      </c>
      <c r="BI113" s="203">
        <f>SUM(BI5:BI9)</f>
        <v>107805.4</v>
      </c>
      <c r="BJ113" s="203">
        <f>BH113-BI113</f>
        <v>335.587000000029</v>
      </c>
      <c r="BK113" s="200">
        <f>1-(BH105/BI113)</f>
        <v>0.00319738157828808</v>
      </c>
      <c r="BL113" s="63"/>
      <c r="CJ113" s="63"/>
      <c r="CK113" s="63"/>
      <c r="CL113" s="63"/>
      <c r="CM113" s="63"/>
      <c r="CN113" s="63"/>
      <c r="CO113" s="63"/>
      <c r="CP113" s="63"/>
      <c r="CQ113" s="63"/>
      <c r="CR113" s="63"/>
      <c r="CS113" s="63"/>
      <c r="CT113" s="63"/>
      <c r="CU113" s="150"/>
      <c r="CV113" s="63"/>
      <c r="CW113" s="203">
        <f>SUM(CW105,CW111)</f>
        <v>80516.294</v>
      </c>
      <c r="CX113" s="203">
        <f>SUM(CX5:CX9)</f>
        <v>79858.59</v>
      </c>
      <c r="CY113" s="203">
        <f>CW113-CX113</f>
        <v>657.703999999983</v>
      </c>
      <c r="CZ113" s="200">
        <f>1-(CW105/CX113)</f>
        <v>-7.64476307431039e-5</v>
      </c>
      <c r="DA113" s="63"/>
      <c r="DE113" s="63"/>
      <c r="DF113" s="63"/>
      <c r="DG113" s="63"/>
      <c r="DH113" s="63"/>
      <c r="DI113" s="63"/>
      <c r="DJ113" s="63"/>
      <c r="DK113" s="63"/>
      <c r="DL113" s="150"/>
      <c r="DM113" s="63"/>
      <c r="DN113" s="203">
        <f>SUM(DN105,DN111)</f>
        <v>59134.464</v>
      </c>
      <c r="DO113" s="203">
        <f>SUM(DO5:DO9)</f>
        <v>59429.594</v>
      </c>
      <c r="DP113" s="203">
        <f>DN113-DO113</f>
        <v>-295.129999999961</v>
      </c>
      <c r="DQ113" s="200">
        <f>1-(DN105/DO113)</f>
        <v>0.0146054169577527</v>
      </c>
      <c r="DR113" s="63"/>
      <c r="DV113" s="63"/>
      <c r="DW113" s="63"/>
      <c r="DX113" s="63"/>
      <c r="DY113" s="63"/>
      <c r="DZ113" s="63"/>
      <c r="EA113" s="63"/>
      <c r="EB113" s="63"/>
      <c r="EC113" s="150"/>
      <c r="ED113" s="63"/>
      <c r="EE113" s="203" t="e">
        <f>SUM(EE105,EE111)</f>
        <v>#REF!</v>
      </c>
      <c r="EF113" s="203" t="e">
        <f>SUM(EF5:EF9)</f>
        <v>#REF!</v>
      </c>
      <c r="EG113" s="203" t="e">
        <f>EE113-EF113</f>
        <v>#REF!</v>
      </c>
      <c r="EH113" s="211" t="e">
        <f>1-(EE113/EF113)</f>
        <v>#REF!</v>
      </c>
      <c r="EI113" s="63"/>
      <c r="EV113" s="203" t="e">
        <f>SUM(EV105,EV111)</f>
        <v>#REF!</v>
      </c>
      <c r="EW113" s="203" t="e">
        <f>SUM(EW5:EW9)</f>
        <v>#REF!</v>
      </c>
      <c r="EX113" s="203" t="e">
        <f>EV113-EW113</f>
        <v>#REF!</v>
      </c>
      <c r="EY113" s="211" t="e">
        <f>1-(EV113/EW113)</f>
        <v>#REF!</v>
      </c>
      <c r="EZ113" s="63"/>
      <c r="FM113" s="203">
        <f>SUM(FM105,FM111)</f>
        <v>56603</v>
      </c>
      <c r="FN113" s="203">
        <f>SUM(FN5:FN9)</f>
        <v>56459</v>
      </c>
      <c r="FO113" s="203">
        <f>FM113-FN113</f>
        <v>144</v>
      </c>
      <c r="FP113" s="211">
        <f>1-(FM113/FN113)</f>
        <v>-0.0025505233886538</v>
      </c>
      <c r="FQ113" s="63"/>
      <c r="GD113" s="203">
        <f>SUM(GD105,GD111)</f>
        <v>85246.741</v>
      </c>
      <c r="GE113" s="203">
        <f>SUM(GE5:GE9)</f>
        <v>85021.751</v>
      </c>
      <c r="GF113" s="203">
        <f>GD113-GE113</f>
        <v>224.99000000002</v>
      </c>
      <c r="GG113" s="211">
        <f>1-(GD113/GE113)</f>
        <v>-0.00264626401307622</v>
      </c>
      <c r="GH113" s="63"/>
      <c r="GU113" s="203">
        <f>SUM(GU105,GU111)</f>
        <v>67833.33</v>
      </c>
      <c r="GV113" s="203">
        <f>SUM(GV5:GV9)</f>
        <v>67687.901</v>
      </c>
      <c r="GW113" s="203">
        <f>GU113-GV113</f>
        <v>145.428999999975</v>
      </c>
      <c r="GX113" s="211">
        <f>1-(GU113/GV113)</f>
        <v>-0.00214852282093925</v>
      </c>
      <c r="GY113" s="63"/>
      <c r="HH113" s="203">
        <f>SUM(HH105,HH111)</f>
        <v>56576.294</v>
      </c>
      <c r="HI113" s="203">
        <f>SUM(HI5:HI9)</f>
        <v>56431.607</v>
      </c>
      <c r="HJ113" s="203">
        <f>HH113-HI113</f>
        <v>144.686999999991</v>
      </c>
      <c r="HK113" s="196">
        <f>1-(HH113/HI113)</f>
        <v>-0.00256393549097389</v>
      </c>
      <c r="HL113" s="63"/>
      <c r="HU113" s="203">
        <f>SUM(HU105,HU111)</f>
        <v>73733.753</v>
      </c>
      <c r="HV113" s="203">
        <f>SUM(HV5:HV9)</f>
        <v>73510.5</v>
      </c>
      <c r="HW113" s="203">
        <f>HU113-HV113</f>
        <v>223.253000000026</v>
      </c>
      <c r="HX113" s="196">
        <f>1-(HU113/HV113)</f>
        <v>-0.00303702192203881</v>
      </c>
      <c r="HY113" s="63"/>
      <c r="IH113" s="203">
        <f>SUM(IH105,IH111)</f>
        <v>57790.79</v>
      </c>
      <c r="II113" s="203">
        <f>SUM(II5:II9)</f>
        <v>57641.841</v>
      </c>
      <c r="IJ113" s="203">
        <f>IH113-II113</f>
        <v>148.949000000037</v>
      </c>
      <c r="IK113" s="196">
        <f>1-(IH113/II113)</f>
        <v>-0.00258404307385041</v>
      </c>
      <c r="IL113" s="63"/>
      <c r="IU113" s="203">
        <f>SUM(IU105,IU111)</f>
        <v>166794.612</v>
      </c>
      <c r="IV113" s="203">
        <f>SUM(IV5:IV9)</f>
        <v>62953.7</v>
      </c>
      <c r="IW113" s="203">
        <f>IU113-IV113</f>
        <v>103840.912</v>
      </c>
      <c r="IX113" s="196">
        <f>1-(IU113/IV113)</f>
        <v>-1.64948068183443</v>
      </c>
      <c r="IY113" s="63"/>
      <c r="JH113" s="203">
        <f>SUM(JH105,JH111)</f>
        <v>95188.6070000001</v>
      </c>
      <c r="JI113" s="203">
        <f>SUM(JI5:JI9)</f>
        <v>86916.19</v>
      </c>
      <c r="JJ113" s="228">
        <f>JH113-JI113</f>
        <v>8272.41700000009</v>
      </c>
      <c r="JK113" s="229">
        <f>1-(JH113/JI113)</f>
        <v>-0.0951769399924236</v>
      </c>
      <c r="JL113" s="63"/>
      <c r="JU113" s="203">
        <f>SUM(JU105,JU111)</f>
        <v>85543.044</v>
      </c>
      <c r="JV113" s="203">
        <f>SUM(JV5:JV9)</f>
        <v>75049.887</v>
      </c>
      <c r="JW113" s="228">
        <f>JU113-JV113</f>
        <v>10493.157</v>
      </c>
      <c r="JX113" s="229">
        <f>1-(JU113/JV113)</f>
        <v>-0.139815760148979</v>
      </c>
      <c r="JY113" s="63"/>
    </row>
    <row r="115" ht="28.8" spans="26:135">
      <c r="Z115" s="60" t="s">
        <v>324</v>
      </c>
      <c r="AA115" s="60"/>
      <c r="AB115" s="60"/>
      <c r="AI115" s="60" t="s">
        <v>322</v>
      </c>
      <c r="AJ115" s="205">
        <f>SUM(AJ112,X112)</f>
        <v>136263.387051472</v>
      </c>
      <c r="AK115" s="60"/>
      <c r="AL115" s="60" t="s">
        <v>324</v>
      </c>
      <c r="AM115" s="60"/>
      <c r="AN115" s="60"/>
      <c r="AO115" s="60"/>
      <c r="AP115" s="60"/>
      <c r="AQ115" s="60"/>
      <c r="AR115" s="60"/>
      <c r="AS115" s="60"/>
      <c r="AT115" s="60"/>
      <c r="AU115" s="60"/>
      <c r="AV115" s="60"/>
      <c r="AW115" s="60"/>
      <c r="AX115" s="60"/>
      <c r="AY115" s="60"/>
      <c r="AZ115" s="60"/>
      <c r="BA115" s="60"/>
      <c r="BB115" s="60"/>
      <c r="BC115" s="60"/>
      <c r="BD115" s="60"/>
      <c r="BE115" s="60"/>
      <c r="BF115" s="60"/>
      <c r="BG115" s="60"/>
      <c r="BH115" s="60"/>
      <c r="CJ115" s="60"/>
      <c r="CK115" s="60"/>
      <c r="CL115" s="60"/>
      <c r="CM115" s="60"/>
      <c r="CN115" s="60"/>
      <c r="CO115" s="60"/>
      <c r="CP115" s="60"/>
      <c r="CQ115" s="60"/>
      <c r="CR115" s="60"/>
      <c r="CS115" s="60"/>
      <c r="CT115" s="60"/>
      <c r="CU115" s="214"/>
      <c r="CV115" s="60"/>
      <c r="CW115" s="60"/>
      <c r="DE115" s="60"/>
      <c r="DF115" s="60"/>
      <c r="DG115" s="60"/>
      <c r="DH115" s="60"/>
      <c r="DI115" s="60"/>
      <c r="DJ115" s="60"/>
      <c r="DK115" s="60"/>
      <c r="DL115" s="214"/>
      <c r="DM115" s="60"/>
      <c r="DN115" s="60"/>
      <c r="DV115" s="60"/>
      <c r="DW115" s="60"/>
      <c r="DX115" s="60"/>
      <c r="DY115" s="60"/>
      <c r="DZ115" s="60"/>
      <c r="EA115" s="60"/>
      <c r="EB115" s="60"/>
      <c r="EC115" s="214"/>
      <c r="ED115" s="60"/>
      <c r="EE115" s="60"/>
    </row>
    <row r="116" ht="28.8" spans="26:135">
      <c r="Z116" s="60" t="s">
        <v>324</v>
      </c>
      <c r="AA116" s="60"/>
      <c r="AB116" s="60"/>
      <c r="AI116" s="60" t="s">
        <v>325</v>
      </c>
      <c r="AJ116" s="205">
        <f>SUM(AJ113,X113)</f>
        <v>145850</v>
      </c>
      <c r="AK116" s="60" t="s">
        <v>326</v>
      </c>
      <c r="AL116" s="60" t="s">
        <v>324</v>
      </c>
      <c r="AM116" s="60"/>
      <c r="AN116" s="60"/>
      <c r="AO116" s="60"/>
      <c r="AP116" s="60"/>
      <c r="AQ116" s="60"/>
      <c r="AR116" s="60"/>
      <c r="AS116" s="60"/>
      <c r="AT116" s="60"/>
      <c r="AU116" s="60"/>
      <c r="AV116" s="60"/>
      <c r="AW116" s="60"/>
      <c r="AX116" s="60"/>
      <c r="AY116" s="60"/>
      <c r="AZ116" s="60"/>
      <c r="BA116" s="60"/>
      <c r="BB116" s="60"/>
      <c r="BC116" s="60"/>
      <c r="BD116" s="60"/>
      <c r="BE116" s="60"/>
      <c r="BF116" s="60"/>
      <c r="BG116" s="60"/>
      <c r="BH116" s="60"/>
      <c r="CJ116" s="60"/>
      <c r="CK116" s="60"/>
      <c r="CL116" s="60"/>
      <c r="CM116" s="60"/>
      <c r="CN116" s="60"/>
      <c r="CO116" s="60"/>
      <c r="CP116" s="60"/>
      <c r="CQ116" s="60"/>
      <c r="CR116" s="60"/>
      <c r="CS116" s="60"/>
      <c r="CT116" s="60"/>
      <c r="CU116" s="214"/>
      <c r="CV116" s="60"/>
      <c r="CW116" s="60"/>
      <c r="DE116" s="60"/>
      <c r="DF116" s="60"/>
      <c r="DG116" s="60"/>
      <c r="DH116" s="60"/>
      <c r="DI116" s="60"/>
      <c r="DJ116" s="60"/>
      <c r="DK116" s="60"/>
      <c r="DL116" s="214"/>
      <c r="DM116" s="60"/>
      <c r="DN116" s="60"/>
      <c r="DV116" s="60"/>
      <c r="DW116" s="60"/>
      <c r="DX116" s="60"/>
      <c r="DY116" s="60"/>
      <c r="DZ116" s="60"/>
      <c r="EA116" s="60"/>
      <c r="EB116" s="60"/>
      <c r="EC116" s="214"/>
      <c r="ED116" s="60"/>
      <c r="EE116" s="60"/>
    </row>
    <row r="117" spans="26:135">
      <c r="Z117" s="60"/>
      <c r="AA117" s="60"/>
      <c r="AB117" s="60"/>
      <c r="AI117" s="60" t="s">
        <v>327</v>
      </c>
      <c r="AJ117" s="205">
        <f>SUM(AI111,W111)</f>
        <v>1740.882</v>
      </c>
      <c r="AK117" s="60" t="s">
        <v>328</v>
      </c>
      <c r="AL117" s="60"/>
      <c r="AM117" s="60"/>
      <c r="AN117" s="60"/>
      <c r="AO117" s="60"/>
      <c r="AP117" s="60"/>
      <c r="AQ117" s="60"/>
      <c r="AR117" s="60"/>
      <c r="AS117" s="60"/>
      <c r="AT117" s="60"/>
      <c r="AU117" s="60"/>
      <c r="AV117" s="60"/>
      <c r="AW117" s="60"/>
      <c r="AX117" s="60"/>
      <c r="AY117" s="60"/>
      <c r="AZ117" s="60"/>
      <c r="BA117" s="60"/>
      <c r="BB117" s="60"/>
      <c r="BC117" s="60"/>
      <c r="BD117" s="60"/>
      <c r="BE117" s="60"/>
      <c r="BF117" s="60"/>
      <c r="BG117" s="60"/>
      <c r="BH117" s="60"/>
      <c r="CJ117" s="60"/>
      <c r="CK117" s="60"/>
      <c r="CL117" s="60"/>
      <c r="CM117" s="60"/>
      <c r="CN117" s="60"/>
      <c r="CO117" s="60"/>
      <c r="CP117" s="60"/>
      <c r="CQ117" s="60"/>
      <c r="CR117" s="60"/>
      <c r="CS117" s="60"/>
      <c r="CT117" s="60"/>
      <c r="CU117" s="214"/>
      <c r="CV117" s="60"/>
      <c r="CW117" s="60"/>
      <c r="DE117" s="60"/>
      <c r="DF117" s="60"/>
      <c r="DG117" s="60"/>
      <c r="DH117" s="60"/>
      <c r="DI117" s="60"/>
      <c r="DJ117" s="60"/>
      <c r="DK117" s="60"/>
      <c r="DL117" s="214"/>
      <c r="DM117" s="60"/>
      <c r="DN117" s="60"/>
      <c r="DV117" s="60"/>
      <c r="DW117" s="60"/>
      <c r="DX117" s="60"/>
      <c r="DY117" s="60"/>
      <c r="DZ117" s="60"/>
      <c r="EA117" s="60"/>
      <c r="EB117" s="60"/>
      <c r="EC117" s="214"/>
      <c r="ED117" s="60"/>
      <c r="EE117" s="60"/>
    </row>
    <row r="118" spans="36:36">
      <c r="AJ118" s="129"/>
    </row>
  </sheetData>
  <autoFilter ref="B3:JZ90">
    <extLst/>
  </autoFilter>
  <mergeCells count="10">
    <mergeCell ref="R1:AC1"/>
    <mergeCell ref="AD1:AK1"/>
    <mergeCell ref="BC1:BJ1"/>
    <mergeCell ref="CJ1:CY1"/>
    <mergeCell ref="DE1:DP1"/>
    <mergeCell ref="DV1:EG1"/>
    <mergeCell ref="AI103:AL103"/>
    <mergeCell ref="BH103:BK103"/>
    <mergeCell ref="CW103:CZ103"/>
    <mergeCell ref="EE103:EH103"/>
  </mergeCells>
  <conditionalFormatting sqref="AK57">
    <cfRule type="colorScale" priority="81">
      <colorScale>
        <cfvo type="min"/>
        <cfvo type="percentile" val="50"/>
        <cfvo type="max"/>
        <color rgb="FF63BE7B"/>
        <color rgb="FFFFEB84"/>
        <color rgb="FFF8696B"/>
      </colorScale>
    </cfRule>
  </conditionalFormatting>
  <conditionalFormatting sqref="BJ57">
    <cfRule type="colorScale" priority="78">
      <colorScale>
        <cfvo type="min"/>
        <cfvo type="percentile" val="50"/>
        <cfvo type="max"/>
        <color rgb="FF63BE7B"/>
        <color rgb="FFFFEB84"/>
        <color rgb="FFF8696B"/>
      </colorScale>
    </cfRule>
  </conditionalFormatting>
  <conditionalFormatting sqref="CY57">
    <cfRule type="colorScale" priority="75">
      <colorScale>
        <cfvo type="min"/>
        <cfvo type="percentile" val="50"/>
        <cfvo type="max"/>
        <color rgb="FF63BE7B"/>
        <color rgb="FFFFEB84"/>
        <color rgb="FFF8696B"/>
      </colorScale>
    </cfRule>
  </conditionalFormatting>
  <conditionalFormatting sqref="DP57">
    <cfRule type="colorScale" priority="72">
      <colorScale>
        <cfvo type="min"/>
        <cfvo type="percentile" val="50"/>
        <cfvo type="max"/>
        <color rgb="FF63BE7B"/>
        <color rgb="FFFFEB84"/>
        <color rgb="FFF8696B"/>
      </colorScale>
    </cfRule>
  </conditionalFormatting>
  <conditionalFormatting sqref="EG57">
    <cfRule type="colorScale" priority="70">
      <colorScale>
        <cfvo type="min"/>
        <cfvo type="percentile" val="50"/>
        <cfvo type="max"/>
        <color rgb="FF63BE7B"/>
        <color rgb="FFFFEB84"/>
        <color rgb="FFF8696B"/>
      </colorScale>
    </cfRule>
  </conditionalFormatting>
  <conditionalFormatting sqref="EX57">
    <cfRule type="colorScale" priority="59">
      <colorScale>
        <cfvo type="min"/>
        <cfvo type="percentile" val="50"/>
        <cfvo type="max"/>
        <color rgb="FF63BE7B"/>
        <color rgb="FFFFEB84"/>
        <color rgb="FFF8696B"/>
      </colorScale>
    </cfRule>
  </conditionalFormatting>
  <conditionalFormatting sqref="FO57">
    <cfRule type="colorScale" priority="54">
      <colorScale>
        <cfvo type="min"/>
        <cfvo type="percentile" val="50"/>
        <cfvo type="max"/>
        <color rgb="FF63BE7B"/>
        <color rgb="FFFFEB84"/>
        <color rgb="FFF8696B"/>
      </colorScale>
    </cfRule>
  </conditionalFormatting>
  <conditionalFormatting sqref="GF57">
    <cfRule type="colorScale" priority="49">
      <colorScale>
        <cfvo type="min"/>
        <cfvo type="percentile" val="50"/>
        <cfvo type="max"/>
        <color rgb="FF63BE7B"/>
        <color rgb="FFFFEB84"/>
        <color rgb="FFF8696B"/>
      </colorScale>
    </cfRule>
  </conditionalFormatting>
  <conditionalFormatting sqref="GW57">
    <cfRule type="colorScale" priority="39">
      <colorScale>
        <cfvo type="min"/>
        <cfvo type="percentile" val="50"/>
        <cfvo type="max"/>
        <color rgb="FF63BE7B"/>
        <color rgb="FFFFEB84"/>
        <color rgb="FFF8696B"/>
      </colorScale>
    </cfRule>
  </conditionalFormatting>
  <conditionalFormatting sqref="HJ57">
    <cfRule type="colorScale" priority="29">
      <colorScale>
        <cfvo type="min"/>
        <cfvo type="percentile" val="50"/>
        <cfvo type="max"/>
        <color rgb="FF63BE7B"/>
        <color rgb="FFFFEB84"/>
        <color rgb="FFF8696B"/>
      </colorScale>
    </cfRule>
  </conditionalFormatting>
  <conditionalFormatting sqref="AB9:AB84">
    <cfRule type="colorScale" priority="74">
      <colorScale>
        <cfvo type="min"/>
        <cfvo type="percentile" val="50"/>
        <cfvo type="max"/>
        <color rgb="FF63BE7B"/>
        <color rgb="FFFFEB84"/>
        <color rgb="FFF8696B"/>
      </colorScale>
    </cfRule>
  </conditionalFormatting>
  <conditionalFormatting sqref="CY4:CY84">
    <cfRule type="colorScale" priority="69">
      <colorScale>
        <cfvo type="min"/>
        <cfvo type="percentile" val="50"/>
        <cfvo type="max"/>
        <color rgb="FF63BE7B"/>
        <color rgb="FFFFEB84"/>
        <color rgb="FFF8696B"/>
      </colorScale>
    </cfRule>
  </conditionalFormatting>
  <conditionalFormatting sqref="CY12:CY84">
    <cfRule type="colorScale" priority="68">
      <colorScale>
        <cfvo type="min"/>
        <cfvo type="percentile" val="50"/>
        <cfvo type="max"/>
        <color rgb="FF63BE7B"/>
        <color rgb="FFFFEB84"/>
        <color rgb="FFF8696B"/>
      </colorScale>
    </cfRule>
  </conditionalFormatting>
  <conditionalFormatting sqref="EG5:EG9">
    <cfRule type="colorScale" priority="66">
      <colorScale>
        <cfvo type="min"/>
        <cfvo type="percentile" val="50"/>
        <cfvo type="max"/>
        <color rgb="FF63BE7B"/>
        <color rgb="FFFFEB84"/>
        <color rgb="FFF8696B"/>
      </colorScale>
    </cfRule>
  </conditionalFormatting>
  <conditionalFormatting sqref="EG10:EG84">
    <cfRule type="colorScale" priority="67">
      <colorScale>
        <cfvo type="min"/>
        <cfvo type="percentile" val="50"/>
        <cfvo type="max"/>
        <color rgb="FF63BE7B"/>
        <color rgb="FFFFEB84"/>
        <color rgb="FFF8696B"/>
      </colorScale>
    </cfRule>
  </conditionalFormatting>
  <conditionalFormatting sqref="EX5:EX9">
    <cfRule type="colorScale" priority="57">
      <colorScale>
        <cfvo type="min"/>
        <cfvo type="percentile" val="50"/>
        <cfvo type="max"/>
        <color rgb="FF63BE7B"/>
        <color rgb="FFFFEB84"/>
        <color rgb="FFF8696B"/>
      </colorScale>
    </cfRule>
  </conditionalFormatting>
  <conditionalFormatting sqref="EX10:EX84">
    <cfRule type="colorScale" priority="58">
      <colorScale>
        <cfvo type="min"/>
        <cfvo type="percentile" val="50"/>
        <cfvo type="max"/>
        <color rgb="FF63BE7B"/>
        <color rgb="FFFFEB84"/>
        <color rgb="FFF8696B"/>
      </colorScale>
    </cfRule>
  </conditionalFormatting>
  <conditionalFormatting sqref="FA4:FA84">
    <cfRule type="colorScale" priority="61">
      <colorScale>
        <cfvo type="min"/>
        <cfvo type="percentile" val="50"/>
        <cfvo type="max"/>
        <color rgb="FF63BE7B"/>
        <color rgb="FFFFEB84"/>
        <color rgb="FFF8696B"/>
      </colorScale>
    </cfRule>
  </conditionalFormatting>
  <conditionalFormatting sqref="FO5:FO9">
    <cfRule type="colorScale" priority="52">
      <colorScale>
        <cfvo type="min"/>
        <cfvo type="percentile" val="50"/>
        <cfvo type="max"/>
        <color rgb="FF63BE7B"/>
        <color rgb="FFFFEB84"/>
        <color rgb="FFF8696B"/>
      </colorScale>
    </cfRule>
  </conditionalFormatting>
  <conditionalFormatting sqref="FO10:FO84">
    <cfRule type="colorScale" priority="53">
      <colorScale>
        <cfvo type="min"/>
        <cfvo type="percentile" val="50"/>
        <cfvo type="max"/>
        <color rgb="FF63BE7B"/>
        <color rgb="FFFFEB84"/>
        <color rgb="FFF8696B"/>
      </colorScale>
    </cfRule>
  </conditionalFormatting>
  <conditionalFormatting sqref="FR4:FR84">
    <cfRule type="colorScale" priority="56">
      <colorScale>
        <cfvo type="min"/>
        <cfvo type="percentile" val="50"/>
        <cfvo type="max"/>
        <color rgb="FF63BE7B"/>
        <color rgb="FFFFEB84"/>
        <color rgb="FFF8696B"/>
      </colorScale>
    </cfRule>
  </conditionalFormatting>
  <conditionalFormatting sqref="GF5:GF9">
    <cfRule type="colorScale" priority="47">
      <colorScale>
        <cfvo type="min"/>
        <cfvo type="percentile" val="50"/>
        <cfvo type="max"/>
        <color rgb="FF63BE7B"/>
        <color rgb="FFFFEB84"/>
        <color rgb="FFF8696B"/>
      </colorScale>
    </cfRule>
  </conditionalFormatting>
  <conditionalFormatting sqref="GF10:GF84">
    <cfRule type="colorScale" priority="48">
      <colorScale>
        <cfvo type="min"/>
        <cfvo type="percentile" val="50"/>
        <cfvo type="max"/>
        <color rgb="FF63BE7B"/>
        <color rgb="FFFFEB84"/>
        <color rgb="FFF8696B"/>
      </colorScale>
    </cfRule>
  </conditionalFormatting>
  <conditionalFormatting sqref="GI5:GI84">
    <cfRule type="colorScale" priority="51">
      <colorScale>
        <cfvo type="min"/>
        <cfvo type="percentile" val="50"/>
        <cfvo type="max"/>
        <color rgb="FF63BE7B"/>
        <color rgb="FFFFEB84"/>
        <color rgb="FFF8696B"/>
      </colorScale>
    </cfRule>
  </conditionalFormatting>
  <conditionalFormatting sqref="GW5:GW9">
    <cfRule type="colorScale" priority="37">
      <colorScale>
        <cfvo type="min"/>
        <cfvo type="percentile" val="50"/>
        <cfvo type="max"/>
        <color rgb="FF63BE7B"/>
        <color rgb="FFFFEB84"/>
        <color rgb="FFF8696B"/>
      </colorScale>
    </cfRule>
  </conditionalFormatting>
  <conditionalFormatting sqref="GW10:GW84">
    <cfRule type="colorScale" priority="38">
      <colorScale>
        <cfvo type="min"/>
        <cfvo type="percentile" val="50"/>
        <cfvo type="max"/>
        <color rgb="FF63BE7B"/>
        <color rgb="FFFFEB84"/>
        <color rgb="FFF8696B"/>
      </colorScale>
    </cfRule>
  </conditionalFormatting>
  <conditionalFormatting sqref="GZ5:GZ84">
    <cfRule type="colorScale" priority="41">
      <colorScale>
        <cfvo type="min"/>
        <cfvo type="percentile" val="50"/>
        <cfvo type="max"/>
        <color rgb="FF63BE7B"/>
        <color rgb="FFFFEB84"/>
        <color rgb="FFF8696B"/>
      </colorScale>
    </cfRule>
  </conditionalFormatting>
  <conditionalFormatting sqref="HJ5:HJ9">
    <cfRule type="colorScale" priority="27">
      <colorScale>
        <cfvo type="min"/>
        <cfvo type="percentile" val="50"/>
        <cfvo type="max"/>
        <color rgb="FF63BE7B"/>
        <color rgb="FFFFEB84"/>
        <color rgb="FFF8696B"/>
      </colorScale>
    </cfRule>
  </conditionalFormatting>
  <conditionalFormatting sqref="HJ10:HJ84">
    <cfRule type="colorScale" priority="28">
      <colorScale>
        <cfvo type="min"/>
        <cfvo type="percentile" val="50"/>
        <cfvo type="max"/>
        <color rgb="FF63BE7B"/>
        <color rgb="FFFFEB84"/>
        <color rgb="FFF8696B"/>
      </colorScale>
    </cfRule>
  </conditionalFormatting>
  <conditionalFormatting sqref="HM4:HM84">
    <cfRule type="colorScale" priority="31">
      <colorScale>
        <cfvo type="min"/>
        <cfvo type="percentile" val="50"/>
        <cfvo type="max"/>
        <color rgb="FF63BE7B"/>
        <color rgb="FFFFEB84"/>
        <color rgb="FFF8696B"/>
      </colorScale>
    </cfRule>
  </conditionalFormatting>
  <conditionalFormatting sqref="HW4:HW84">
    <cfRule type="colorScale" priority="20">
      <colorScale>
        <cfvo type="min"/>
        <cfvo type="percentile" val="50"/>
        <cfvo type="max"/>
        <color rgb="FF63BE7B"/>
        <color rgb="FFFFEB84"/>
        <color rgb="FFF8696B"/>
      </colorScale>
    </cfRule>
  </conditionalFormatting>
  <conditionalFormatting sqref="HZ4:HZ84">
    <cfRule type="colorScale" priority="21">
      <colorScale>
        <cfvo type="min"/>
        <cfvo type="percentile" val="50"/>
        <cfvo type="max"/>
        <color rgb="FF63BE7B"/>
        <color rgb="FFFFEB84"/>
        <color rgb="FFF8696B"/>
      </colorScale>
    </cfRule>
  </conditionalFormatting>
  <conditionalFormatting sqref="IJ4:IJ84">
    <cfRule type="colorScale" priority="13">
      <colorScale>
        <cfvo type="min"/>
        <cfvo type="percentile" val="50"/>
        <cfvo type="max"/>
        <color rgb="FF63BE7B"/>
        <color rgb="FFFFEB84"/>
        <color rgb="FFF8696B"/>
      </colorScale>
    </cfRule>
  </conditionalFormatting>
  <conditionalFormatting sqref="IM4:IM84">
    <cfRule type="colorScale" priority="14">
      <colorScale>
        <cfvo type="min"/>
        <cfvo type="percentile" val="50"/>
        <cfvo type="max"/>
        <color rgb="FF63BE7B"/>
        <color rgb="FFFFEB84"/>
        <color rgb="FFF8696B"/>
      </colorScale>
    </cfRule>
  </conditionalFormatting>
  <conditionalFormatting sqref="IW4:IW84">
    <cfRule type="colorScale" priority="1">
      <colorScale>
        <cfvo type="min"/>
        <cfvo type="percentile" val="50"/>
        <cfvo type="max"/>
        <color rgb="FF63BE7B"/>
        <color rgb="FFFFEB84"/>
        <color rgb="FFF8696B"/>
      </colorScale>
    </cfRule>
  </conditionalFormatting>
  <conditionalFormatting sqref="IZ4:IZ84">
    <cfRule type="colorScale" priority="12">
      <colorScale>
        <cfvo type="min"/>
        <cfvo type="percentile" val="50"/>
        <cfvo type="max"/>
        <color rgb="FF63BE7B"/>
        <color rgb="FFFFEB84"/>
        <color rgb="FFF8696B"/>
      </colorScale>
    </cfRule>
  </conditionalFormatting>
  <conditionalFormatting sqref="JJ4:JJ84">
    <cfRule type="colorScale" priority="2">
      <colorScale>
        <cfvo type="min"/>
        <cfvo type="percentile" val="50"/>
        <cfvo type="max"/>
        <color rgb="FF63BE7B"/>
        <color rgb="FFFFEB84"/>
        <color rgb="FFF8696B"/>
      </colorScale>
    </cfRule>
  </conditionalFormatting>
  <conditionalFormatting sqref="JM4:JM84">
    <cfRule type="colorScale" priority="5">
      <colorScale>
        <cfvo type="min"/>
        <cfvo type="percentile" val="50"/>
        <cfvo type="max"/>
        <color rgb="FF63BE7B"/>
        <color rgb="FFFFEB84"/>
        <color rgb="FFF8696B"/>
      </colorScale>
    </cfRule>
  </conditionalFormatting>
  <conditionalFormatting sqref="JW4:JW84">
    <cfRule type="colorScale" priority="7">
      <colorScale>
        <cfvo type="min"/>
        <cfvo type="percentile" val="50"/>
        <cfvo type="max"/>
        <color rgb="FF63BE7B"/>
        <color rgb="FFFFEB84"/>
        <color rgb="FFF8696B"/>
      </colorScale>
    </cfRule>
  </conditionalFormatting>
  <conditionalFormatting sqref="JZ4:JZ84">
    <cfRule type="colorScale" priority="4">
      <colorScale>
        <cfvo type="min"/>
        <cfvo type="percentile" val="50"/>
        <cfvo type="max"/>
        <color rgb="FF63BE7B"/>
        <color rgb="FFFFEB84"/>
        <color rgb="FFF8696B"/>
      </colorScale>
    </cfRule>
  </conditionalFormatting>
  <conditionalFormatting sqref="AC4:AC56 Y58:Y84 Y4:Y56 AC58:AC84">
    <cfRule type="colorScale" priority="84">
      <colorScale>
        <cfvo type="min"/>
        <cfvo type="percentile" val="50"/>
        <cfvo type="max"/>
        <color rgb="FF63BE7B"/>
        <color rgb="FFFFEB84"/>
        <color rgb="FFF8696B"/>
      </colorScale>
    </cfRule>
  </conditionalFormatting>
  <conditionalFormatting sqref="AK58:AK84 AN9:AN84 AK4:AK56">
    <cfRule type="colorScale" priority="83">
      <colorScale>
        <cfvo type="min"/>
        <cfvo type="percentile" val="50"/>
        <cfvo type="max"/>
        <color rgb="FF63BE7B"/>
        <color rgb="FFFFEB84"/>
        <color rgb="FFF8696B"/>
      </colorScale>
    </cfRule>
  </conditionalFormatting>
  <conditionalFormatting sqref="BJ58:BJ84 BM9:BM84 BJ4:BJ56">
    <cfRule type="colorScale" priority="79">
      <colorScale>
        <cfvo type="min"/>
        <cfvo type="percentile" val="50"/>
        <cfvo type="max"/>
        <color rgb="FF63BE7B"/>
        <color rgb="FFFFEB84"/>
        <color rgb="FFF8696B"/>
      </colorScale>
    </cfRule>
  </conditionalFormatting>
  <conditionalFormatting sqref="CY58:CY84 DB9:DB84 CY4:CY56">
    <cfRule type="colorScale" priority="76">
      <colorScale>
        <cfvo type="min"/>
        <cfvo type="percentile" val="50"/>
        <cfvo type="max"/>
        <color rgb="FF63BE7B"/>
        <color rgb="FFFFEB84"/>
        <color rgb="FFF8696B"/>
      </colorScale>
    </cfRule>
  </conditionalFormatting>
  <conditionalFormatting sqref="DP58:DP84 DS9:DS84 DP4:DP56">
    <cfRule type="colorScale" priority="73">
      <colorScale>
        <cfvo type="min"/>
        <cfvo type="percentile" val="50"/>
        <cfvo type="max"/>
        <color rgb="FF63BE7B"/>
        <color rgb="FFFFEB84"/>
        <color rgb="FFF8696B"/>
      </colorScale>
    </cfRule>
  </conditionalFormatting>
  <conditionalFormatting sqref="EG58:EG84 EG4:EG56 EJ5:EJ84">
    <cfRule type="colorScale" priority="71">
      <colorScale>
        <cfvo type="min"/>
        <cfvo type="percentile" val="50"/>
        <cfvo type="max"/>
        <color rgb="FF63BE7B"/>
        <color rgb="FFFFEB84"/>
        <color rgb="FFF8696B"/>
      </colorScale>
    </cfRule>
  </conditionalFormatting>
  <conditionalFormatting sqref="EX58:EX84 EX4:EX56">
    <cfRule type="colorScale" priority="60">
      <colorScale>
        <cfvo type="min"/>
        <cfvo type="percentile" val="50"/>
        <cfvo type="max"/>
        <color rgb="FF63BE7B"/>
        <color rgb="FFFFEB84"/>
        <color rgb="FFF8696B"/>
      </colorScale>
    </cfRule>
  </conditionalFormatting>
  <conditionalFormatting sqref="FO58:FO84 FO4:FO56">
    <cfRule type="colorScale" priority="55">
      <colorScale>
        <cfvo type="min"/>
        <cfvo type="percentile" val="50"/>
        <cfvo type="max"/>
        <color rgb="FF63BE7B"/>
        <color rgb="FFFFEB84"/>
        <color rgb="FFF8696B"/>
      </colorScale>
    </cfRule>
  </conditionalFormatting>
  <conditionalFormatting sqref="GF58:GF84 GF4:GF56">
    <cfRule type="colorScale" priority="50">
      <colorScale>
        <cfvo type="min"/>
        <cfvo type="percentile" val="50"/>
        <cfvo type="max"/>
        <color rgb="FF63BE7B"/>
        <color rgb="FFFFEB84"/>
        <color rgb="FFF8696B"/>
      </colorScale>
    </cfRule>
  </conditionalFormatting>
  <conditionalFormatting sqref="GW58:GW84 GW4:GW56">
    <cfRule type="colorScale" priority="40">
      <colorScale>
        <cfvo type="min"/>
        <cfvo type="percentile" val="50"/>
        <cfvo type="max"/>
        <color rgb="FF63BE7B"/>
        <color rgb="FFFFEB84"/>
        <color rgb="FFF8696B"/>
      </colorScale>
    </cfRule>
  </conditionalFormatting>
  <conditionalFormatting sqref="HJ58:HJ84 HJ4:HJ56">
    <cfRule type="colorScale" priority="30">
      <colorScale>
        <cfvo type="min"/>
        <cfvo type="percentile" val="50"/>
        <cfvo type="max"/>
        <color rgb="FF63BE7B"/>
        <color rgb="FFFFEB84"/>
        <color rgb="FFF8696B"/>
      </colorScale>
    </cfRule>
  </conditionalFormatting>
  <conditionalFormatting sqref="Y5 AC5">
    <cfRule type="colorScale" priority="77">
      <colorScale>
        <cfvo type="min"/>
        <cfvo type="percentile" val="50"/>
        <cfvo type="max"/>
        <color rgb="FF63BE7B"/>
        <color rgb="FFFFEB84"/>
        <color rgb="FFF8696B"/>
      </colorScale>
    </cfRule>
  </conditionalFormatting>
  <conditionalFormatting sqref="Y57 AC57">
    <cfRule type="colorScale" priority="82">
      <colorScale>
        <cfvo type="min"/>
        <cfvo type="percentile" val="50"/>
        <cfvo type="max"/>
        <color rgb="FF63BE7B"/>
        <color rgb="FFFFEB84"/>
        <color rgb="FFF8696B"/>
      </colorScale>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G138"/>
  <sheetViews>
    <sheetView showGridLines="0" tabSelected="1" zoomScale="85" zoomScaleNormal="85" topLeftCell="A3" workbookViewId="0">
      <pane ySplit="1" topLeftCell="A4" activePane="bottomLeft" state="frozen"/>
      <selection/>
      <selection pane="bottomLeft" activeCell="A87" sqref="A87:AI95"/>
    </sheetView>
  </sheetViews>
  <sheetFormatPr defaultColWidth="10.1388888888889" defaultRowHeight="24" customHeight="1"/>
  <cols>
    <col min="1" max="1" width="22.712962962963" style="3" customWidth="1"/>
    <col min="2" max="2" width="23.6481481481481" style="4" customWidth="1"/>
    <col min="3" max="3" width="41.287037037037" style="5" hidden="1" customWidth="1"/>
    <col min="4" max="4" width="26.0740740740741" style="5" hidden="1" customWidth="1"/>
    <col min="5" max="5" width="38.5740740740741" style="5" hidden="1" customWidth="1" outlineLevel="1"/>
    <col min="6" max="6" width="13.287037037037" style="5" hidden="1" customWidth="1" outlineLevel="1"/>
    <col min="7" max="7" width="5.42592592592593" style="5" hidden="1" customWidth="1" outlineLevel="1" collapsed="1"/>
    <col min="8" max="8" width="23.4259259259259" style="5" hidden="1" customWidth="1" outlineLevel="2"/>
    <col min="9" max="10" width="26" style="5" hidden="1" customWidth="1" outlineLevel="2"/>
    <col min="11" max="11" width="31.4259259259259" style="5" hidden="1" customWidth="1" outlineLevel="1" collapsed="1"/>
    <col min="12" max="12" width="5.42592592592593" style="5" hidden="1" customWidth="1" outlineLevel="1"/>
    <col min="13" max="15" width="5.42592592592593" style="6" hidden="1" customWidth="1" outlineLevel="1"/>
    <col min="16" max="16" width="7" style="6" hidden="1" customWidth="1" collapsed="1"/>
    <col min="17" max="17" width="9.42592592592593" style="6" hidden="1" customWidth="1"/>
    <col min="18" max="18" width="7" style="6" hidden="1" customWidth="1" outlineLevel="1"/>
    <col min="19" max="19" width="38.2222222222222" style="5" hidden="1" customWidth="1" collapsed="1"/>
    <col min="20" max="20" width="7.44444444444444" style="7" customWidth="1"/>
    <col min="21" max="22" width="10.4259259259259" style="5" hidden="1" customWidth="1"/>
    <col min="23" max="23" width="10.1388888888889" hidden="1" customWidth="1" outlineLevel="1"/>
    <col min="24" max="24" width="11" style="6" hidden="1" customWidth="1" outlineLevel="1"/>
    <col min="25" max="29" width="8.85185185185185" style="6" hidden="1" customWidth="1" outlineLevel="1"/>
    <col min="30" max="30" width="16.8518518518519" style="7" customWidth="1" collapsed="1"/>
    <col min="31" max="31" width="14.8518518518519" style="5" hidden="1" customWidth="1" outlineLevel="1"/>
    <col min="32" max="32" width="9" style="5" hidden="1" customWidth="1" outlineLevel="1"/>
    <col min="33" max="33" width="17.4259259259259" style="3" hidden="1" customWidth="1" outlineLevel="1"/>
    <col min="34" max="34" width="28.5740740740741" style="3" customWidth="1" collapsed="1"/>
    <col min="35" max="35" width="34.1388888888889" style="5" customWidth="1"/>
    <col min="36" max="36" width="0.25" style="8" customWidth="1"/>
    <col min="37" max="37" width="0.12037037037037" style="3" customWidth="1" outlineLevel="2"/>
    <col min="38" max="38" width="10.1388888888889" style="3" hidden="1" customWidth="1" outlineLevel="1"/>
    <col min="39" max="39" width="10.4537037037037" style="3" hidden="1" customWidth="1" outlineLevel="1"/>
    <col min="40" max="40" width="10.1388888888889" style="3" customWidth="1"/>
    <col min="41" max="44" width="10.1388888888889" style="3"/>
    <col min="45" max="47" width="10.1388888888889" style="3" hidden="1" customWidth="1" outlineLevel="1"/>
    <col min="48" max="48" width="12.712962962963" style="3" hidden="1" customWidth="1" outlineLevel="1"/>
    <col min="49" max="49" width="12.1388888888889" style="3" hidden="1" customWidth="1" outlineLevel="1"/>
    <col min="50" max="50" width="10.1388888888889" collapsed="1"/>
    <col min="51" max="51" width="13" customWidth="1"/>
    <col min="52" max="52" width="12.712962962963" customWidth="1"/>
    <col min="54" max="55" width="12.1388888888889" customWidth="1"/>
    <col min="56" max="56" width="10.1388888888889" style="3"/>
    <col min="57" max="57" width="12.1388888888889" style="3" customWidth="1" outlineLevel="1"/>
    <col min="58" max="58" width="8.71296296296296" style="3" customWidth="1" outlineLevel="1"/>
    <col min="59" max="16384" width="10.1388888888889" style="3"/>
  </cols>
  <sheetData>
    <row r="1" s="1" customFormat="1" ht="116.25" hidden="1" customHeight="1" spans="2:35">
      <c r="B1" s="9"/>
      <c r="C1" s="10"/>
      <c r="D1" s="10"/>
      <c r="E1" s="10"/>
      <c r="F1" s="10"/>
      <c r="G1" s="10"/>
      <c r="H1" s="10"/>
      <c r="I1" s="10"/>
      <c r="J1" s="10"/>
      <c r="K1" s="10"/>
      <c r="L1" s="10"/>
      <c r="P1" s="24"/>
      <c r="Q1" s="24"/>
      <c r="R1" s="24"/>
      <c r="S1" s="10"/>
      <c r="U1" s="10"/>
      <c r="V1" s="10"/>
      <c r="W1" s="24"/>
      <c r="X1" s="24"/>
      <c r="Y1" s="24"/>
      <c r="Z1" s="24"/>
      <c r="AA1" s="24"/>
      <c r="AB1" s="24"/>
      <c r="AC1" s="24"/>
      <c r="AF1" s="1" t="s">
        <v>69</v>
      </c>
      <c r="AH1" s="10"/>
      <c r="AI1" s="34"/>
    </row>
    <row r="2" ht="18" hidden="1" customHeight="1" spans="2:55">
      <c r="B2" s="11"/>
      <c r="T2" s="6"/>
      <c r="W2" s="6"/>
      <c r="AD2" s="5"/>
      <c r="AF2" s="3"/>
      <c r="AH2" s="5"/>
      <c r="AI2" s="8"/>
      <c r="AJ2" s="3"/>
      <c r="AX2" s="3"/>
      <c r="AY2" s="3"/>
      <c r="AZ2" s="3"/>
      <c r="BA2" s="3"/>
      <c r="BB2" s="3"/>
      <c r="BC2" s="3"/>
    </row>
    <row r="3" s="2" customFormat="1" ht="114.4" customHeight="1" spans="1:59">
      <c r="A3" s="12" t="s">
        <v>329</v>
      </c>
      <c r="B3" s="13" t="s">
        <v>330</v>
      </c>
      <c r="C3" s="14" t="s">
        <v>331</v>
      </c>
      <c r="D3" s="15" t="s">
        <v>332</v>
      </c>
      <c r="E3" s="15" t="s">
        <v>333</v>
      </c>
      <c r="F3" s="15" t="s">
        <v>334</v>
      </c>
      <c r="G3" s="14" t="s">
        <v>335</v>
      </c>
      <c r="H3" s="14" t="s">
        <v>336</v>
      </c>
      <c r="I3" s="14" t="s">
        <v>337</v>
      </c>
      <c r="J3" s="14" t="s">
        <v>338</v>
      </c>
      <c r="K3" s="14" t="s">
        <v>339</v>
      </c>
      <c r="L3" s="14" t="s">
        <v>340</v>
      </c>
      <c r="M3" s="14" t="s">
        <v>341</v>
      </c>
      <c r="N3" s="14" t="s">
        <v>342</v>
      </c>
      <c r="O3" s="14" t="s">
        <v>343</v>
      </c>
      <c r="P3" s="14" t="s">
        <v>344</v>
      </c>
      <c r="Q3" s="14" t="s">
        <v>345</v>
      </c>
      <c r="R3" s="14" t="s">
        <v>346</v>
      </c>
      <c r="S3" s="14" t="s">
        <v>347</v>
      </c>
      <c r="T3" s="14" t="s">
        <v>348</v>
      </c>
      <c r="U3" s="15" t="s">
        <v>349</v>
      </c>
      <c r="V3" s="14" t="s">
        <v>350</v>
      </c>
      <c r="W3" s="12" t="s">
        <v>351</v>
      </c>
      <c r="X3" s="12" t="s">
        <v>352</v>
      </c>
      <c r="Y3" s="12" t="s">
        <v>353</v>
      </c>
      <c r="Z3" s="12" t="s">
        <v>354</v>
      </c>
      <c r="AA3" s="12" t="s">
        <v>355</v>
      </c>
      <c r="AB3" s="12" t="s">
        <v>356</v>
      </c>
      <c r="AC3" s="14" t="s">
        <v>357</v>
      </c>
      <c r="AD3" s="14" t="s">
        <v>358</v>
      </c>
      <c r="AE3" s="12" t="s">
        <v>359</v>
      </c>
      <c r="AF3" s="12" t="s">
        <v>360</v>
      </c>
      <c r="AG3" s="12" t="s">
        <v>361</v>
      </c>
      <c r="AH3" s="14" t="s">
        <v>362</v>
      </c>
      <c r="AI3" s="35" t="s">
        <v>363</v>
      </c>
      <c r="AJ3" s="14" t="s">
        <v>364</v>
      </c>
      <c r="AK3" s="12" t="s">
        <v>365</v>
      </c>
      <c r="AL3" s="12" t="s">
        <v>366</v>
      </c>
      <c r="AM3" s="12" t="s">
        <v>367</v>
      </c>
      <c r="AN3" s="14" t="s">
        <v>368</v>
      </c>
      <c r="AO3" s="14" t="s">
        <v>369</v>
      </c>
      <c r="AP3" s="14" t="s">
        <v>370</v>
      </c>
      <c r="AQ3" s="15" t="s">
        <v>371</v>
      </c>
      <c r="AR3" s="12" t="s">
        <v>372</v>
      </c>
      <c r="AS3" s="12" t="s">
        <v>373</v>
      </c>
      <c r="AT3" s="12" t="s">
        <v>374</v>
      </c>
      <c r="AU3" s="12" t="s">
        <v>375</v>
      </c>
      <c r="AV3" s="12" t="s">
        <v>376</v>
      </c>
      <c r="AW3" s="44" t="s">
        <v>306</v>
      </c>
      <c r="AX3" s="44" t="s">
        <v>377</v>
      </c>
      <c r="AY3" s="44" t="s">
        <v>378</v>
      </c>
      <c r="AZ3" s="44" t="s">
        <v>379</v>
      </c>
      <c r="BA3" s="44" t="s">
        <v>380</v>
      </c>
      <c r="BB3" s="44" t="s">
        <v>381</v>
      </c>
      <c r="BC3" s="12" t="s">
        <v>382</v>
      </c>
      <c r="BD3" s="12" t="s">
        <v>383</v>
      </c>
      <c r="BE3" s="12" t="s">
        <v>384</v>
      </c>
      <c r="BF3" s="12" t="s">
        <v>385</v>
      </c>
      <c r="BG3" s="12" t="s">
        <v>386</v>
      </c>
    </row>
    <row r="4" customFormat="1" ht="14.4" spans="1:59">
      <c r="A4" s="16" t="s">
        <v>387</v>
      </c>
      <c r="B4" s="17" t="s">
        <v>63</v>
      </c>
      <c r="C4" s="18" t="str">
        <f t="shared" ref="C4:C69" si="0">CONCATENATE(M4,"-",N4,"-",O4,"-",P4,"-",Q4,"-",R4,"-",S4,"-",V4)</f>
        <v>RMT-APL-01-MSB-MSB-01-40002624-DL1</v>
      </c>
      <c r="D4" s="19" t="str">
        <f>CONCATENATE(L4,"-",N4,"-",O4,"-",P4,"-",Q4,"-",R4)</f>
        <v>MTR-APL-01-MSB-MSB-01</v>
      </c>
      <c r="E4" s="19" t="str">
        <f>CONCATENATE(M4,"-",N4,"-",O4,"-",P4,"-",Q4,"-",R4,"-",S4)</f>
        <v>RMT-APL-01-MSB-MSB-01-40002624</v>
      </c>
      <c r="F4" s="19"/>
      <c r="G4" s="19">
        <v>5</v>
      </c>
      <c r="H4" s="19"/>
      <c r="I4" s="19"/>
      <c r="J4" s="19"/>
      <c r="K4" s="19" t="s">
        <v>388</v>
      </c>
      <c r="L4" s="19" t="s">
        <v>389</v>
      </c>
      <c r="M4" s="19" t="s">
        <v>390</v>
      </c>
      <c r="N4" s="19" t="s">
        <v>391</v>
      </c>
      <c r="O4" s="230" t="s">
        <v>392</v>
      </c>
      <c r="P4" s="16" t="s">
        <v>393</v>
      </c>
      <c r="Q4" s="25" t="s">
        <v>393</v>
      </c>
      <c r="R4" s="230" t="s">
        <v>392</v>
      </c>
      <c r="S4" s="25">
        <v>40002624</v>
      </c>
      <c r="T4" s="26">
        <v>3</v>
      </c>
      <c r="U4" s="25" t="s">
        <v>394</v>
      </c>
      <c r="V4" s="25" t="s">
        <v>78</v>
      </c>
      <c r="W4" s="16" t="s">
        <v>395</v>
      </c>
      <c r="X4" s="16"/>
      <c r="Y4" s="16" t="s">
        <v>396</v>
      </c>
      <c r="Z4" s="16">
        <v>8</v>
      </c>
      <c r="AA4" s="16">
        <v>1</v>
      </c>
      <c r="AB4" s="16" t="s">
        <v>397</v>
      </c>
      <c r="AC4" s="27">
        <v>9600</v>
      </c>
      <c r="AD4" s="29" t="s">
        <v>398</v>
      </c>
      <c r="AE4" s="16"/>
      <c r="AF4" s="16" t="s">
        <v>399</v>
      </c>
      <c r="AG4" s="16"/>
      <c r="AH4" s="19" t="s">
        <v>400</v>
      </c>
      <c r="AI4" s="36" t="s">
        <v>401</v>
      </c>
      <c r="AJ4" s="16"/>
      <c r="AK4" s="16"/>
      <c r="AL4" s="16"/>
      <c r="AM4" s="16"/>
      <c r="AN4" s="27">
        <v>1000</v>
      </c>
      <c r="AO4" s="16" t="s">
        <v>402</v>
      </c>
      <c r="AP4" s="16">
        <v>1000</v>
      </c>
      <c r="AQ4" s="16"/>
      <c r="AR4" s="16"/>
      <c r="AS4" s="16"/>
      <c r="AT4" s="16"/>
      <c r="AU4" s="43"/>
      <c r="AV4" s="43" t="s">
        <v>69</v>
      </c>
      <c r="AW4" s="45"/>
      <c r="AX4" s="46"/>
      <c r="AY4" s="45"/>
      <c r="AZ4" s="45"/>
      <c r="BA4" s="46"/>
      <c r="BB4" s="47"/>
      <c r="BC4" s="48"/>
      <c r="BD4" s="48"/>
      <c r="BE4" s="48"/>
      <c r="BF4" s="48"/>
      <c r="BG4" s="48"/>
    </row>
    <row r="5" customFormat="1" ht="14.4" spans="1:59">
      <c r="A5" s="20" t="s">
        <v>387</v>
      </c>
      <c r="B5" s="17" t="s">
        <v>403</v>
      </c>
      <c r="C5" s="21" t="str">
        <f t="shared" ref="C5:C6" si="1">CONCATENATE(M5,"-",N5,"-",O5,"-",P5,"-",Q5,"-",R5,"-",S5,"-",V5)</f>
        <v>RMT-APL-01-MSB-MSB-03-40002624-</v>
      </c>
      <c r="D5" s="21" t="str">
        <f>CONCATENATE(L5,"-",N5,"-",O5,"-",P5,"-",Q5,"-",R5)</f>
        <v>MTR-APL-01-MSB-MSB-03</v>
      </c>
      <c r="E5" s="21" t="str">
        <f>CONCATENATE(M5,"-",N5,"-",O5,"-",P5,"-",Q5,"-",R5,"-",S5)</f>
        <v>RMT-APL-01-MSB-MSB-03-40002624</v>
      </c>
      <c r="F5" s="21"/>
      <c r="G5" s="21"/>
      <c r="H5" s="21"/>
      <c r="I5" s="21"/>
      <c r="J5" s="21"/>
      <c r="K5" s="21" t="s">
        <v>404</v>
      </c>
      <c r="L5" s="21" t="s">
        <v>389</v>
      </c>
      <c r="M5" s="21" t="s">
        <v>390</v>
      </c>
      <c r="N5" s="21" t="s">
        <v>391</v>
      </c>
      <c r="O5" s="231" t="s">
        <v>392</v>
      </c>
      <c r="P5" s="20" t="s">
        <v>393</v>
      </c>
      <c r="Q5" s="21" t="s">
        <v>393</v>
      </c>
      <c r="R5" s="231" t="s">
        <v>405</v>
      </c>
      <c r="S5" s="21">
        <v>40002624</v>
      </c>
      <c r="T5" s="26">
        <v>1</v>
      </c>
      <c r="U5" s="21" t="s">
        <v>394</v>
      </c>
      <c r="V5" s="20"/>
      <c r="W5" s="20"/>
      <c r="X5" s="20"/>
      <c r="Y5" s="20"/>
      <c r="Z5" s="16">
        <v>8</v>
      </c>
      <c r="AA5" s="16">
        <v>1</v>
      </c>
      <c r="AB5" s="16" t="s">
        <v>397</v>
      </c>
      <c r="AC5" s="20">
        <v>9600</v>
      </c>
      <c r="AD5" s="29" t="s">
        <v>398</v>
      </c>
      <c r="AE5" s="20"/>
      <c r="AF5" s="20" t="s">
        <v>399</v>
      </c>
      <c r="AG5" s="20"/>
      <c r="AH5" s="21" t="s">
        <v>400</v>
      </c>
      <c r="AI5" s="37" t="s">
        <v>403</v>
      </c>
      <c r="AJ5" s="20"/>
      <c r="AK5" s="20"/>
      <c r="AL5" s="20"/>
      <c r="AM5" s="20"/>
      <c r="AN5" s="20">
        <v>160</v>
      </c>
      <c r="AO5" s="20" t="s">
        <v>402</v>
      </c>
      <c r="AP5" s="20">
        <v>800</v>
      </c>
      <c r="AQ5" s="16"/>
      <c r="AR5" s="16"/>
      <c r="AS5" s="16"/>
      <c r="AT5" s="16"/>
      <c r="AU5" s="43"/>
      <c r="AV5" s="43"/>
      <c r="AW5" s="45"/>
      <c r="AX5" s="46"/>
      <c r="AY5" s="45"/>
      <c r="AZ5" s="45"/>
      <c r="BA5" s="46"/>
      <c r="BB5" s="46"/>
      <c r="BC5" s="45"/>
      <c r="BD5" s="45"/>
      <c r="BE5" s="45"/>
      <c r="BF5" s="45"/>
      <c r="BG5" s="45"/>
    </row>
    <row r="6" customFormat="1" ht="14.4" spans="1:59">
      <c r="A6" s="16" t="s">
        <v>387</v>
      </c>
      <c r="B6" s="17" t="s">
        <v>67</v>
      </c>
      <c r="C6" s="18" t="str">
        <f t="shared" si="1"/>
        <v>RMT-APL-01-MSB-MDB1-01-75000025-DL1</v>
      </c>
      <c r="D6" s="19" t="str">
        <f t="shared" ref="D6:D70" si="2">CONCATENATE(L6,"-",N6,"-",O6,"-",P6,"-",Q6,"-",R6)</f>
        <v>MTR-APL-01-MSB-MDB1-01</v>
      </c>
      <c r="E6" s="19" t="str">
        <f t="shared" ref="E6:E70" si="3">CONCATENATE(M6,"-",N6,"-",O6,"-",P6,"-",Q6,"-",R6,"-",S6)</f>
        <v>RMT-APL-01-MSB-MDB1-01-75000025</v>
      </c>
      <c r="F6" s="19"/>
      <c r="G6" s="19">
        <v>5</v>
      </c>
      <c r="H6" s="19"/>
      <c r="I6" s="19"/>
      <c r="J6" s="19"/>
      <c r="K6" s="19" t="s">
        <v>406</v>
      </c>
      <c r="L6" s="19" t="s">
        <v>389</v>
      </c>
      <c r="M6" s="19" t="s">
        <v>390</v>
      </c>
      <c r="N6" s="19" t="s">
        <v>391</v>
      </c>
      <c r="O6" s="230" t="s">
        <v>392</v>
      </c>
      <c r="P6" s="16" t="s">
        <v>393</v>
      </c>
      <c r="Q6" s="19" t="s">
        <v>67</v>
      </c>
      <c r="R6" s="230" t="s">
        <v>392</v>
      </c>
      <c r="S6" s="19">
        <v>75000025</v>
      </c>
      <c r="T6" s="26">
        <v>4</v>
      </c>
      <c r="U6" s="25" t="s">
        <v>394</v>
      </c>
      <c r="V6" s="19" t="s">
        <v>78</v>
      </c>
      <c r="W6" s="16" t="s">
        <v>407</v>
      </c>
      <c r="X6" s="16"/>
      <c r="Y6" s="16" t="s">
        <v>408</v>
      </c>
      <c r="Z6" s="16">
        <v>8</v>
      </c>
      <c r="AA6" s="16">
        <v>1</v>
      </c>
      <c r="AB6" s="16" t="s">
        <v>397</v>
      </c>
      <c r="AC6" s="16">
        <v>9600</v>
      </c>
      <c r="AD6" s="29" t="s">
        <v>398</v>
      </c>
      <c r="AE6" s="16"/>
      <c r="AF6" s="16"/>
      <c r="AG6" s="16"/>
      <c r="AH6" s="38" t="s">
        <v>409</v>
      </c>
      <c r="AI6" s="39" t="s">
        <v>410</v>
      </c>
      <c r="AJ6" s="16"/>
      <c r="AK6" s="16"/>
      <c r="AL6" s="16"/>
      <c r="AM6" s="16"/>
      <c r="AN6" s="27">
        <v>100</v>
      </c>
      <c r="AO6" s="16" t="s">
        <v>411</v>
      </c>
      <c r="AP6" s="16">
        <v>200</v>
      </c>
      <c r="AQ6" s="16" t="s">
        <v>412</v>
      </c>
      <c r="AR6" s="16"/>
      <c r="AS6" s="16"/>
      <c r="AT6" s="16"/>
      <c r="AU6" s="43"/>
      <c r="AV6" s="43"/>
      <c r="AW6" s="45"/>
      <c r="AX6" s="46"/>
      <c r="AY6" s="45"/>
      <c r="AZ6" s="45"/>
      <c r="BA6" s="46"/>
      <c r="BB6" s="46"/>
      <c r="BC6" s="45"/>
      <c r="BD6" s="45"/>
      <c r="BE6" s="45"/>
      <c r="BF6" s="45"/>
      <c r="BG6" s="45"/>
    </row>
    <row r="7" customFormat="1" ht="28.8" spans="1:59">
      <c r="A7" s="16" t="s">
        <v>387</v>
      </c>
      <c r="B7" s="17" t="s">
        <v>70</v>
      </c>
      <c r="C7" s="18" t="str">
        <f t="shared" si="0"/>
        <v>RMT-APL-01-MDB2-3-MDB2-3-01-75000043-DL1</v>
      </c>
      <c r="D7" s="19" t="str">
        <f t="shared" si="2"/>
        <v>MTR-APL-01-MDB2-3-MDB2-3-01</v>
      </c>
      <c r="E7" s="19" t="str">
        <f t="shared" si="3"/>
        <v>RMT-APL-01-MDB2-3-MDB2-3-01-75000043</v>
      </c>
      <c r="F7" s="19"/>
      <c r="G7" s="19">
        <v>5</v>
      </c>
      <c r="H7" s="19"/>
      <c r="I7" s="19"/>
      <c r="J7" s="19"/>
      <c r="K7" s="19" t="s">
        <v>406</v>
      </c>
      <c r="L7" s="19" t="s">
        <v>389</v>
      </c>
      <c r="M7" s="19" t="s">
        <v>390</v>
      </c>
      <c r="N7" s="19" t="s">
        <v>391</v>
      </c>
      <c r="O7" s="230" t="s">
        <v>392</v>
      </c>
      <c r="P7" s="19" t="s">
        <v>413</v>
      </c>
      <c r="Q7" s="19" t="s">
        <v>413</v>
      </c>
      <c r="R7" s="230" t="s">
        <v>392</v>
      </c>
      <c r="S7" s="19">
        <v>75000043</v>
      </c>
      <c r="T7" s="26">
        <v>5</v>
      </c>
      <c r="U7" s="25" t="s">
        <v>394</v>
      </c>
      <c r="V7" s="19" t="s">
        <v>78</v>
      </c>
      <c r="W7" s="16"/>
      <c r="X7" s="16"/>
      <c r="Y7" s="16"/>
      <c r="Z7" s="16">
        <v>8</v>
      </c>
      <c r="AA7" s="16">
        <v>1</v>
      </c>
      <c r="AB7" s="16" t="s">
        <v>397</v>
      </c>
      <c r="AC7" s="16">
        <v>9600</v>
      </c>
      <c r="AD7" s="29" t="s">
        <v>398</v>
      </c>
      <c r="AE7" s="16"/>
      <c r="AF7" s="16"/>
      <c r="AG7" s="16"/>
      <c r="AH7" s="40" t="s">
        <v>414</v>
      </c>
      <c r="AI7" s="39" t="s">
        <v>410</v>
      </c>
      <c r="AJ7" s="16"/>
      <c r="AK7" s="16"/>
      <c r="AL7" s="16"/>
      <c r="AM7" s="16"/>
      <c r="AN7" s="27">
        <v>100</v>
      </c>
      <c r="AO7" s="16" t="s">
        <v>411</v>
      </c>
      <c r="AP7" s="16">
        <v>200</v>
      </c>
      <c r="AQ7" s="16" t="s">
        <v>412</v>
      </c>
      <c r="AR7" s="16"/>
      <c r="AS7" s="16"/>
      <c r="AT7" s="16"/>
      <c r="AU7" s="43"/>
      <c r="AV7" s="43"/>
      <c r="AW7" s="45"/>
      <c r="AX7" s="46"/>
      <c r="AY7" s="45"/>
      <c r="AZ7" s="45"/>
      <c r="BA7" s="46"/>
      <c r="BB7" s="46"/>
      <c r="BC7" s="45"/>
      <c r="BD7" s="45"/>
      <c r="BE7" s="45"/>
      <c r="BF7" s="45"/>
      <c r="BG7" s="45"/>
    </row>
    <row r="8" customFormat="1" ht="28.8" spans="1:59">
      <c r="A8" s="16" t="s">
        <v>387</v>
      </c>
      <c r="B8" s="17" t="s">
        <v>72</v>
      </c>
      <c r="C8" s="18" t="str">
        <f t="shared" si="0"/>
        <v>RMT-APL-01-MDB4-5-MDB4-5-01-75000038-DL1</v>
      </c>
      <c r="D8" s="19" t="str">
        <f t="shared" si="2"/>
        <v>MTR-APL-01-MDB4-5-MDB4-5-01</v>
      </c>
      <c r="E8" s="19" t="str">
        <f t="shared" si="3"/>
        <v>RMT-APL-01-MDB4-5-MDB4-5-01-75000038</v>
      </c>
      <c r="F8" s="19"/>
      <c r="G8" s="19">
        <v>5</v>
      </c>
      <c r="H8" s="19"/>
      <c r="I8" s="19"/>
      <c r="J8" s="19"/>
      <c r="K8" s="19" t="s">
        <v>406</v>
      </c>
      <c r="L8" s="19" t="s">
        <v>389</v>
      </c>
      <c r="M8" s="19" t="s">
        <v>390</v>
      </c>
      <c r="N8" s="19" t="s">
        <v>391</v>
      </c>
      <c r="O8" s="230" t="s">
        <v>392</v>
      </c>
      <c r="P8" s="19" t="s">
        <v>415</v>
      </c>
      <c r="Q8" s="19" t="s">
        <v>415</v>
      </c>
      <c r="R8" s="230" t="s">
        <v>392</v>
      </c>
      <c r="S8" s="19">
        <v>75000038</v>
      </c>
      <c r="T8" s="26">
        <v>6</v>
      </c>
      <c r="U8" s="25" t="s">
        <v>394</v>
      </c>
      <c r="V8" s="19" t="s">
        <v>78</v>
      </c>
      <c r="W8" s="16"/>
      <c r="X8" s="16"/>
      <c r="Y8" s="16"/>
      <c r="Z8" s="16">
        <v>8</v>
      </c>
      <c r="AA8" s="16">
        <v>1</v>
      </c>
      <c r="AB8" s="16" t="s">
        <v>397</v>
      </c>
      <c r="AC8" s="16">
        <v>9600</v>
      </c>
      <c r="AD8" s="29" t="s">
        <v>398</v>
      </c>
      <c r="AE8" s="16"/>
      <c r="AF8" s="16"/>
      <c r="AG8" s="16"/>
      <c r="AH8" s="40" t="s">
        <v>414</v>
      </c>
      <c r="AI8" s="39" t="s">
        <v>410</v>
      </c>
      <c r="AJ8" s="16" t="s">
        <v>416</v>
      </c>
      <c r="AK8" s="16"/>
      <c r="AL8" s="16"/>
      <c r="AM8" s="16"/>
      <c r="AN8" s="27">
        <v>200</v>
      </c>
      <c r="AO8" s="16" t="s">
        <v>411</v>
      </c>
      <c r="AP8" s="16">
        <v>400</v>
      </c>
      <c r="AQ8" s="16" t="s">
        <v>417</v>
      </c>
      <c r="AR8" s="16"/>
      <c r="AS8" s="16"/>
      <c r="AT8" s="16"/>
      <c r="AU8" s="43"/>
      <c r="AV8" s="43"/>
      <c r="AW8" s="46" t="s">
        <v>418</v>
      </c>
      <c r="AX8" s="46"/>
      <c r="AY8" s="46"/>
      <c r="AZ8" s="46"/>
      <c r="BA8" s="46"/>
      <c r="BB8" s="46"/>
      <c r="BC8" s="45"/>
      <c r="BD8" s="45"/>
      <c r="BE8" s="45"/>
      <c r="BF8" s="45"/>
      <c r="BG8" s="45"/>
    </row>
    <row r="9" customFormat="1" ht="14.4" spans="1:59">
      <c r="A9" s="16" t="s">
        <v>387</v>
      </c>
      <c r="B9" s="17" t="s">
        <v>76</v>
      </c>
      <c r="C9" s="18" t="str">
        <f t="shared" si="0"/>
        <v>RMT-APL-01-MSB-CMON-01-75000040-DL1</v>
      </c>
      <c r="D9" s="19" t="str">
        <f t="shared" si="2"/>
        <v>MTR-APL-01-MSB-CMON-01</v>
      </c>
      <c r="E9" s="19" t="str">
        <f t="shared" si="3"/>
        <v>RMT-APL-01-MSB-CMON-01-75000040</v>
      </c>
      <c r="F9" s="19"/>
      <c r="G9" s="19">
        <v>5</v>
      </c>
      <c r="H9" s="19"/>
      <c r="I9" s="19"/>
      <c r="J9" s="19"/>
      <c r="K9" s="19" t="s">
        <v>406</v>
      </c>
      <c r="L9" s="19" t="s">
        <v>389</v>
      </c>
      <c r="M9" s="19" t="s">
        <v>390</v>
      </c>
      <c r="N9" s="19" t="s">
        <v>391</v>
      </c>
      <c r="O9" s="230" t="s">
        <v>392</v>
      </c>
      <c r="P9" s="16" t="s">
        <v>393</v>
      </c>
      <c r="Q9" s="19" t="s">
        <v>419</v>
      </c>
      <c r="R9" s="230" t="s">
        <v>392</v>
      </c>
      <c r="S9" s="19">
        <v>75000040</v>
      </c>
      <c r="T9" s="26">
        <v>7</v>
      </c>
      <c r="U9" s="25" t="s">
        <v>394</v>
      </c>
      <c r="V9" s="19" t="s">
        <v>78</v>
      </c>
      <c r="W9" s="16"/>
      <c r="X9" s="16"/>
      <c r="Y9" s="16"/>
      <c r="Z9" s="16">
        <v>8</v>
      </c>
      <c r="AA9" s="16">
        <v>1</v>
      </c>
      <c r="AB9" s="16" t="s">
        <v>397</v>
      </c>
      <c r="AC9" s="16">
        <v>9600</v>
      </c>
      <c r="AD9" s="29" t="s">
        <v>398</v>
      </c>
      <c r="AE9" s="16"/>
      <c r="AF9" s="16"/>
      <c r="AG9" s="16"/>
      <c r="AH9" s="19" t="s">
        <v>409</v>
      </c>
      <c r="AI9" s="36" t="s">
        <v>76</v>
      </c>
      <c r="AJ9" s="16"/>
      <c r="AK9" s="16"/>
      <c r="AL9" s="16"/>
      <c r="AM9" s="16"/>
      <c r="AN9" s="27">
        <v>100</v>
      </c>
      <c r="AO9" s="16" t="s">
        <v>411</v>
      </c>
      <c r="AP9" s="16">
        <v>200</v>
      </c>
      <c r="AQ9" s="16" t="s">
        <v>412</v>
      </c>
      <c r="AR9" s="16"/>
      <c r="AS9" s="16"/>
      <c r="AT9" s="16"/>
      <c r="AU9" s="43"/>
      <c r="AV9" s="43"/>
      <c r="AW9" s="45"/>
      <c r="AX9" s="49" t="s">
        <v>420</v>
      </c>
      <c r="AY9" s="49" t="s">
        <v>421</v>
      </c>
      <c r="AZ9" s="49" t="s">
        <v>422</v>
      </c>
      <c r="BA9" s="50">
        <v>3611</v>
      </c>
      <c r="BB9" s="50"/>
      <c r="BC9" s="50">
        <v>18397</v>
      </c>
      <c r="BD9" s="50">
        <v>31389</v>
      </c>
      <c r="BE9" s="45"/>
      <c r="BF9" s="45"/>
      <c r="BG9" s="45" t="s">
        <v>423</v>
      </c>
    </row>
    <row r="10" customFormat="1" ht="14.4" spans="1:59">
      <c r="A10" s="16" t="s">
        <v>387</v>
      </c>
      <c r="B10" s="17" t="s">
        <v>74</v>
      </c>
      <c r="C10" s="18" t="str">
        <f t="shared" si="0"/>
        <v>RMT-APL-01-MSB-UMS-01-75000029-DL1</v>
      </c>
      <c r="D10" s="19" t="str">
        <f t="shared" si="2"/>
        <v>MTR-APL-01-MSB-UMS-01</v>
      </c>
      <c r="E10" s="19" t="str">
        <f t="shared" si="3"/>
        <v>RMT-APL-01-MSB-UMS-01-75000029</v>
      </c>
      <c r="F10" s="19"/>
      <c r="G10" s="19">
        <v>5</v>
      </c>
      <c r="H10" s="19"/>
      <c r="I10" s="19"/>
      <c r="J10" s="19"/>
      <c r="K10" s="19" t="s">
        <v>406</v>
      </c>
      <c r="L10" s="19" t="s">
        <v>389</v>
      </c>
      <c r="M10" s="19" t="s">
        <v>390</v>
      </c>
      <c r="N10" s="19" t="s">
        <v>391</v>
      </c>
      <c r="O10" s="230" t="s">
        <v>392</v>
      </c>
      <c r="P10" s="16" t="s">
        <v>393</v>
      </c>
      <c r="Q10" s="19" t="s">
        <v>424</v>
      </c>
      <c r="R10" s="230" t="s">
        <v>392</v>
      </c>
      <c r="S10" s="19">
        <v>75000029</v>
      </c>
      <c r="T10" s="26">
        <v>8</v>
      </c>
      <c r="U10" s="25" t="s">
        <v>394</v>
      </c>
      <c r="V10" s="19" t="s">
        <v>78</v>
      </c>
      <c r="W10" s="16"/>
      <c r="X10" s="16"/>
      <c r="Y10" s="16"/>
      <c r="Z10" s="16">
        <v>8</v>
      </c>
      <c r="AA10" s="16">
        <v>1</v>
      </c>
      <c r="AB10" s="16" t="s">
        <v>397</v>
      </c>
      <c r="AC10" s="16">
        <v>9600</v>
      </c>
      <c r="AD10" s="29" t="s">
        <v>398</v>
      </c>
      <c r="AE10" s="16"/>
      <c r="AF10" s="16"/>
      <c r="AG10" s="16"/>
      <c r="AH10" s="39" t="s">
        <v>410</v>
      </c>
      <c r="AI10" s="39" t="s">
        <v>410</v>
      </c>
      <c r="AJ10" s="16"/>
      <c r="AK10" s="16"/>
      <c r="AL10" s="16"/>
      <c r="AM10" s="16"/>
      <c r="AN10" s="27">
        <v>100</v>
      </c>
      <c r="AO10" s="16" t="s">
        <v>411</v>
      </c>
      <c r="AP10" s="16">
        <v>200</v>
      </c>
      <c r="AQ10" s="16" t="s">
        <v>412</v>
      </c>
      <c r="AR10" s="16"/>
      <c r="AS10" s="16"/>
      <c r="AT10" s="16"/>
      <c r="AU10" s="43"/>
      <c r="AV10" s="43"/>
      <c r="AW10" s="45"/>
      <c r="AX10" s="46"/>
      <c r="AY10" s="45"/>
      <c r="AZ10" s="45"/>
      <c r="BA10" s="46"/>
      <c r="BB10" s="46"/>
      <c r="BC10" s="45"/>
      <c r="BD10" s="45"/>
      <c r="BE10" s="45"/>
      <c r="BF10" s="45"/>
      <c r="BG10" s="45"/>
    </row>
    <row r="11" customFormat="1" ht="14.4" spans="1:59">
      <c r="A11" s="20" t="s">
        <v>387</v>
      </c>
      <c r="B11" s="17" t="s">
        <v>425</v>
      </c>
      <c r="C11" s="21" t="str">
        <f t="shared" si="0"/>
        <v>RMT-APL-01-RDB-SPV-01-50003223-DL1</v>
      </c>
      <c r="D11" s="21" t="str">
        <f t="shared" ref="D11" si="4">CONCATENATE(L11,"-",N11,"-",O11,"-",P11,"-",Q11,"-",R11)</f>
        <v>MTR-APL-01-RDB-SPV-01</v>
      </c>
      <c r="E11" s="21" t="str">
        <f t="shared" ref="E11" si="5">CONCATENATE(M11,"-",N11,"-",O11,"-",P11,"-",Q11,"-",R11,"-",S11)</f>
        <v>RMT-APL-01-RDB-SPV-01-50003223</v>
      </c>
      <c r="F11" s="21"/>
      <c r="G11" s="21">
        <v>5</v>
      </c>
      <c r="H11" s="21"/>
      <c r="I11" s="21"/>
      <c r="J11" s="21"/>
      <c r="K11" s="21" t="s">
        <v>426</v>
      </c>
      <c r="L11" s="21" t="s">
        <v>389</v>
      </c>
      <c r="M11" s="21" t="s">
        <v>390</v>
      </c>
      <c r="N11" s="21" t="s">
        <v>391</v>
      </c>
      <c r="O11" s="231" t="s">
        <v>392</v>
      </c>
      <c r="P11" s="20" t="s">
        <v>427</v>
      </c>
      <c r="Q11" s="21" t="s">
        <v>428</v>
      </c>
      <c r="R11" s="231" t="s">
        <v>392</v>
      </c>
      <c r="S11" s="21">
        <v>50003223</v>
      </c>
      <c r="T11" s="26">
        <v>9</v>
      </c>
      <c r="U11" s="21" t="s">
        <v>394</v>
      </c>
      <c r="V11" s="21" t="s">
        <v>78</v>
      </c>
      <c r="W11" s="20"/>
      <c r="X11" s="20"/>
      <c r="Y11" s="20"/>
      <c r="Z11" s="16">
        <v>8</v>
      </c>
      <c r="AA11" s="16">
        <v>1</v>
      </c>
      <c r="AB11" s="16" t="s">
        <v>397</v>
      </c>
      <c r="AC11" s="16">
        <v>9600</v>
      </c>
      <c r="AD11" s="29" t="s">
        <v>398</v>
      </c>
      <c r="AE11" s="20"/>
      <c r="AF11" s="20"/>
      <c r="AG11" s="20"/>
      <c r="AH11" s="21" t="s">
        <v>429</v>
      </c>
      <c r="AI11" s="41" t="s">
        <v>425</v>
      </c>
      <c r="AJ11" s="20"/>
      <c r="AK11" s="20"/>
      <c r="AL11" s="20"/>
      <c r="AM11" s="20"/>
      <c r="AN11" s="20">
        <v>50</v>
      </c>
      <c r="AO11" s="20"/>
      <c r="AP11" s="20"/>
      <c r="AQ11" s="16"/>
      <c r="AR11" s="16"/>
      <c r="AS11" s="16"/>
      <c r="AT11" s="16"/>
      <c r="AU11" s="16"/>
      <c r="AV11" s="16"/>
      <c r="AW11" s="16"/>
      <c r="AX11" s="16"/>
      <c r="AY11" s="16"/>
      <c r="AZ11" s="16"/>
      <c r="BA11" s="16"/>
      <c r="BB11" s="16"/>
      <c r="BC11" s="16"/>
      <c r="BD11" s="16"/>
      <c r="BE11" s="16"/>
      <c r="BF11" s="16"/>
      <c r="BG11" s="16"/>
    </row>
    <row r="12" customFormat="1" ht="14.4" spans="1:59">
      <c r="A12" s="16" t="s">
        <v>387</v>
      </c>
      <c r="B12" s="17" t="s">
        <v>430</v>
      </c>
      <c r="C12" s="18" t="str">
        <f t="shared" si="0"/>
        <v>RMT-APL-01-MDB1-APR01-01-50002745-DL1</v>
      </c>
      <c r="D12" s="19" t="str">
        <f t="shared" si="2"/>
        <v>MTR-APL-01-MDB1-APR01-01</v>
      </c>
      <c r="E12" s="19" t="str">
        <f t="shared" si="3"/>
        <v>RMT-APL-01-MDB1-APR01-01-50002745</v>
      </c>
      <c r="F12" s="19"/>
      <c r="G12" s="19">
        <v>5</v>
      </c>
      <c r="H12" s="19"/>
      <c r="I12" s="19"/>
      <c r="J12" s="19"/>
      <c r="K12" s="19" t="s">
        <v>426</v>
      </c>
      <c r="L12" s="19" t="s">
        <v>389</v>
      </c>
      <c r="M12" s="19" t="s">
        <v>390</v>
      </c>
      <c r="N12" s="19" t="s">
        <v>391</v>
      </c>
      <c r="O12" s="230" t="s">
        <v>392</v>
      </c>
      <c r="P12" s="19" t="s">
        <v>67</v>
      </c>
      <c r="Q12" s="232" t="s">
        <v>431</v>
      </c>
      <c r="R12" s="232" t="s">
        <v>392</v>
      </c>
      <c r="S12" s="25">
        <v>50002745</v>
      </c>
      <c r="T12" s="26">
        <v>14</v>
      </c>
      <c r="U12" s="25" t="s">
        <v>432</v>
      </c>
      <c r="V12" s="19" t="s">
        <v>78</v>
      </c>
      <c r="W12" s="16"/>
      <c r="X12" s="16"/>
      <c r="Y12" s="16"/>
      <c r="Z12" s="16"/>
      <c r="AA12" s="16"/>
      <c r="AB12" s="16"/>
      <c r="AC12" s="16">
        <v>19200</v>
      </c>
      <c r="AD12" s="29" t="s">
        <v>433</v>
      </c>
      <c r="AE12" s="16"/>
      <c r="AF12" s="16"/>
      <c r="AG12" s="16"/>
      <c r="AH12" s="19" t="s">
        <v>409</v>
      </c>
      <c r="AI12" s="42" t="s">
        <v>430</v>
      </c>
      <c r="AJ12" s="16"/>
      <c r="AK12" s="16"/>
      <c r="AL12" s="16"/>
      <c r="AM12" s="16"/>
      <c r="AN12" s="16">
        <v>50</v>
      </c>
      <c r="AO12" s="16"/>
      <c r="AP12" s="16"/>
      <c r="AQ12" s="16"/>
      <c r="AR12" s="16"/>
      <c r="AW12" s="45"/>
      <c r="AX12" s="51" t="s">
        <v>434</v>
      </c>
      <c r="AY12" s="52">
        <v>8001202580</v>
      </c>
      <c r="AZ12" t="s">
        <v>435</v>
      </c>
      <c r="BA12" s="53">
        <v>91789</v>
      </c>
      <c r="BB12" s="50">
        <v>91864</v>
      </c>
      <c r="BC12" s="45"/>
      <c r="BD12" s="45"/>
      <c r="BE12" s="45"/>
      <c r="BF12" s="45"/>
      <c r="BG12" s="45"/>
    </row>
    <row r="13" customFormat="1" ht="14.4" spans="1:59">
      <c r="A13" s="16" t="s">
        <v>387</v>
      </c>
      <c r="B13" s="17" t="s">
        <v>436</v>
      </c>
      <c r="C13" s="18" t="str">
        <f t="shared" si="0"/>
        <v>RMT-APL-01-MDB1-APR02-01-50002745-DL2</v>
      </c>
      <c r="D13" s="19" t="str">
        <f t="shared" si="2"/>
        <v>MTR-APL-01-MDB1-APR02-01</v>
      </c>
      <c r="E13" s="19" t="str">
        <f t="shared" si="3"/>
        <v>RMT-APL-01-MDB1-APR02-01-50002745</v>
      </c>
      <c r="F13" s="19"/>
      <c r="G13" s="19">
        <v>5</v>
      </c>
      <c r="H13" s="19"/>
      <c r="I13" s="19"/>
      <c r="J13" s="19"/>
      <c r="K13" s="19" t="s">
        <v>426</v>
      </c>
      <c r="L13" s="19" t="s">
        <v>389</v>
      </c>
      <c r="M13" s="19" t="s">
        <v>390</v>
      </c>
      <c r="N13" s="19" t="s">
        <v>391</v>
      </c>
      <c r="O13" s="230" t="s">
        <v>392</v>
      </c>
      <c r="P13" s="19" t="s">
        <v>67</v>
      </c>
      <c r="Q13" s="230" t="s">
        <v>437</v>
      </c>
      <c r="R13" s="230" t="s">
        <v>392</v>
      </c>
      <c r="S13" s="19">
        <v>50002745</v>
      </c>
      <c r="T13" s="26">
        <v>14</v>
      </c>
      <c r="U13" s="19" t="s">
        <v>438</v>
      </c>
      <c r="V13" s="19" t="s">
        <v>439</v>
      </c>
      <c r="W13" s="16"/>
      <c r="X13" s="16"/>
      <c r="Y13" s="16"/>
      <c r="Z13" s="16"/>
      <c r="AA13" s="16"/>
      <c r="AB13" s="16"/>
      <c r="AC13" s="16">
        <v>19200</v>
      </c>
      <c r="AD13" s="29" t="s">
        <v>433</v>
      </c>
      <c r="AE13" s="16"/>
      <c r="AF13" s="16"/>
      <c r="AG13" s="16"/>
      <c r="AH13" s="19" t="s">
        <v>409</v>
      </c>
      <c r="AI13" s="42" t="s">
        <v>436</v>
      </c>
      <c r="AJ13" s="16"/>
      <c r="AK13" s="16"/>
      <c r="AL13" s="16"/>
      <c r="AM13" s="16"/>
      <c r="AN13" s="16">
        <v>50</v>
      </c>
      <c r="AO13" s="16"/>
      <c r="AP13" s="16"/>
      <c r="AQ13" s="16"/>
      <c r="AR13" s="16"/>
      <c r="AS13" s="16"/>
      <c r="AT13" s="16"/>
      <c r="AU13" s="43"/>
      <c r="AV13" s="43"/>
      <c r="AW13" s="45"/>
      <c r="AX13" s="46" t="s">
        <v>440</v>
      </c>
      <c r="AY13" t="s">
        <v>441</v>
      </c>
      <c r="AZ13" t="s">
        <v>442</v>
      </c>
      <c r="BA13" s="53">
        <v>6866</v>
      </c>
      <c r="BB13" s="50">
        <v>6997</v>
      </c>
      <c r="BC13" s="45"/>
      <c r="BD13" s="45"/>
      <c r="BE13" s="45"/>
      <c r="BF13" s="45"/>
      <c r="BG13" s="45"/>
    </row>
    <row r="14" customFormat="1" ht="14.4" spans="1:59">
      <c r="A14" s="16" t="s">
        <v>387</v>
      </c>
      <c r="B14" s="17" t="s">
        <v>443</v>
      </c>
      <c r="C14" s="18" t="str">
        <f t="shared" si="0"/>
        <v>RMT-APL-01-MDB1-APR03-01-50002745-DL3</v>
      </c>
      <c r="D14" s="19" t="str">
        <f t="shared" si="2"/>
        <v>MTR-APL-01-MDB1-APR03-01</v>
      </c>
      <c r="E14" s="19" t="str">
        <f t="shared" si="3"/>
        <v>RMT-APL-01-MDB1-APR03-01-50002745</v>
      </c>
      <c r="F14" s="19"/>
      <c r="G14" s="19">
        <v>5</v>
      </c>
      <c r="H14" s="19"/>
      <c r="I14" s="19"/>
      <c r="J14" s="19"/>
      <c r="K14" s="19" t="s">
        <v>426</v>
      </c>
      <c r="L14" s="19" t="s">
        <v>389</v>
      </c>
      <c r="M14" s="19" t="s">
        <v>390</v>
      </c>
      <c r="N14" s="19" t="s">
        <v>391</v>
      </c>
      <c r="O14" s="230" t="s">
        <v>392</v>
      </c>
      <c r="P14" s="19" t="s">
        <v>67</v>
      </c>
      <c r="Q14" s="230" t="s">
        <v>444</v>
      </c>
      <c r="R14" s="230" t="s">
        <v>392</v>
      </c>
      <c r="S14" s="19">
        <v>50002745</v>
      </c>
      <c r="T14" s="26">
        <v>14</v>
      </c>
      <c r="U14" s="19" t="s">
        <v>445</v>
      </c>
      <c r="V14" s="19" t="s">
        <v>446</v>
      </c>
      <c r="W14" s="16"/>
      <c r="X14" s="16"/>
      <c r="Y14" s="16"/>
      <c r="Z14" s="16"/>
      <c r="AA14" s="16"/>
      <c r="AB14" s="16"/>
      <c r="AC14" s="16">
        <v>19200</v>
      </c>
      <c r="AD14" s="29" t="s">
        <v>433</v>
      </c>
      <c r="AE14" s="16"/>
      <c r="AF14" s="16"/>
      <c r="AG14" s="16"/>
      <c r="AH14" s="19" t="s">
        <v>409</v>
      </c>
      <c r="AI14" s="42" t="s">
        <v>443</v>
      </c>
      <c r="AJ14" s="16"/>
      <c r="AK14" s="16"/>
      <c r="AL14" s="16"/>
      <c r="AM14" s="16"/>
      <c r="AN14" s="16">
        <v>50</v>
      </c>
      <c r="AO14" s="16"/>
      <c r="AP14" s="16"/>
      <c r="AQ14" s="16"/>
      <c r="AR14" s="16"/>
      <c r="AS14" s="16"/>
      <c r="AT14" s="16"/>
      <c r="AU14" s="43"/>
      <c r="AV14" s="43"/>
      <c r="AW14" s="45"/>
      <c r="AX14" t="s">
        <v>447</v>
      </c>
      <c r="AY14" t="s">
        <v>448</v>
      </c>
      <c r="AZ14" t="s">
        <v>449</v>
      </c>
      <c r="BA14" s="53">
        <v>1650</v>
      </c>
      <c r="BB14" s="50">
        <v>1784</v>
      </c>
      <c r="BC14" s="45"/>
      <c r="BD14" s="45"/>
      <c r="BE14" s="45"/>
      <c r="BF14" s="45"/>
      <c r="BG14" s="45"/>
    </row>
    <row r="15" customFormat="1" ht="14.4" spans="1:59">
      <c r="A15" s="16" t="s">
        <v>387</v>
      </c>
      <c r="B15" s="17" t="s">
        <v>450</v>
      </c>
      <c r="C15" s="18" t="str">
        <f t="shared" si="0"/>
        <v>RMT-APL-01-MDB1-APR04-01-50002756-DL1</v>
      </c>
      <c r="D15" s="19" t="str">
        <f t="shared" si="2"/>
        <v>MTR-APL-01-MDB1-APR04-01</v>
      </c>
      <c r="E15" s="19" t="str">
        <f t="shared" si="3"/>
        <v>RMT-APL-01-MDB1-APR04-01-50002756</v>
      </c>
      <c r="F15" s="19"/>
      <c r="G15" s="19">
        <v>5</v>
      </c>
      <c r="H15" s="19"/>
      <c r="I15" s="19"/>
      <c r="J15" s="19"/>
      <c r="K15" s="19" t="s">
        <v>426</v>
      </c>
      <c r="L15" s="19" t="s">
        <v>389</v>
      </c>
      <c r="M15" s="19" t="s">
        <v>390</v>
      </c>
      <c r="N15" s="19" t="s">
        <v>391</v>
      </c>
      <c r="O15" s="230" t="s">
        <v>392</v>
      </c>
      <c r="P15" s="19" t="s">
        <v>67</v>
      </c>
      <c r="Q15" s="232" t="s">
        <v>451</v>
      </c>
      <c r="R15" s="232" t="s">
        <v>392</v>
      </c>
      <c r="S15" s="25">
        <v>50002756</v>
      </c>
      <c r="T15" s="26">
        <v>15</v>
      </c>
      <c r="U15" s="25" t="s">
        <v>432</v>
      </c>
      <c r="V15" s="19" t="s">
        <v>78</v>
      </c>
      <c r="W15" s="16"/>
      <c r="X15" s="16"/>
      <c r="Y15" s="16"/>
      <c r="Z15" s="16"/>
      <c r="AA15" s="16"/>
      <c r="AB15" s="16"/>
      <c r="AC15" s="16">
        <v>19200</v>
      </c>
      <c r="AD15" s="29" t="s">
        <v>433</v>
      </c>
      <c r="AE15" s="16"/>
      <c r="AF15" s="16"/>
      <c r="AG15" s="16"/>
      <c r="AH15" s="19" t="s">
        <v>409</v>
      </c>
      <c r="AI15" s="42" t="s">
        <v>450</v>
      </c>
      <c r="AJ15" s="16"/>
      <c r="AK15" s="16"/>
      <c r="AL15" s="16"/>
      <c r="AM15" s="16"/>
      <c r="AN15" s="16">
        <v>50</v>
      </c>
      <c r="AO15" s="16"/>
      <c r="AP15" s="16"/>
      <c r="AQ15" s="16"/>
      <c r="AR15" s="16"/>
      <c r="AS15" s="16"/>
      <c r="AT15" s="16"/>
      <c r="AU15" s="43"/>
      <c r="AV15" s="43"/>
      <c r="AW15" s="45"/>
      <c r="AX15" t="s">
        <v>452</v>
      </c>
      <c r="AY15">
        <v>8001332932</v>
      </c>
      <c r="AZ15" t="s">
        <v>453</v>
      </c>
      <c r="BA15" s="53">
        <v>56157</v>
      </c>
      <c r="BB15" s="50">
        <v>56345</v>
      </c>
      <c r="BC15" s="45"/>
      <c r="BD15" s="45"/>
      <c r="BE15" s="45"/>
      <c r="BF15" s="45"/>
      <c r="BG15" s="45"/>
    </row>
    <row r="16" customFormat="1" ht="14.4" spans="1:59">
      <c r="A16" s="16" t="s">
        <v>387</v>
      </c>
      <c r="B16" s="17" t="s">
        <v>454</v>
      </c>
      <c r="C16" s="18" t="str">
        <f t="shared" si="0"/>
        <v>RMT-APL-01-MDB1-APR05-01-50002756-DL2</v>
      </c>
      <c r="D16" s="19" t="str">
        <f t="shared" si="2"/>
        <v>MTR-APL-01-MDB1-APR05-01</v>
      </c>
      <c r="E16" s="19" t="str">
        <f t="shared" si="3"/>
        <v>RMT-APL-01-MDB1-APR05-01-50002756</v>
      </c>
      <c r="F16" s="19"/>
      <c r="G16" s="19">
        <v>5</v>
      </c>
      <c r="H16" s="19"/>
      <c r="I16" s="19"/>
      <c r="J16" s="19"/>
      <c r="K16" s="19" t="s">
        <v>426</v>
      </c>
      <c r="L16" s="19" t="s">
        <v>389</v>
      </c>
      <c r="M16" s="19" t="s">
        <v>390</v>
      </c>
      <c r="N16" s="19" t="s">
        <v>391</v>
      </c>
      <c r="O16" s="230" t="s">
        <v>392</v>
      </c>
      <c r="P16" s="19" t="s">
        <v>67</v>
      </c>
      <c r="Q16" s="230" t="s">
        <v>455</v>
      </c>
      <c r="R16" s="230" t="s">
        <v>392</v>
      </c>
      <c r="S16" s="19">
        <v>50002756</v>
      </c>
      <c r="T16" s="26">
        <v>15</v>
      </c>
      <c r="U16" s="19" t="s">
        <v>438</v>
      </c>
      <c r="V16" s="19" t="s">
        <v>439</v>
      </c>
      <c r="W16" s="16"/>
      <c r="X16" s="16"/>
      <c r="Y16" s="16"/>
      <c r="Z16" s="16"/>
      <c r="AA16" s="16"/>
      <c r="AB16" s="16"/>
      <c r="AC16" s="16">
        <v>19200</v>
      </c>
      <c r="AD16" s="29" t="s">
        <v>433</v>
      </c>
      <c r="AE16" s="16"/>
      <c r="AF16" s="16"/>
      <c r="AG16" s="16"/>
      <c r="AH16" s="19" t="s">
        <v>409</v>
      </c>
      <c r="AI16" s="42" t="s">
        <v>454</v>
      </c>
      <c r="AJ16" s="16"/>
      <c r="AK16" s="16"/>
      <c r="AL16" s="16"/>
      <c r="AM16" s="16"/>
      <c r="AN16" s="16">
        <v>50</v>
      </c>
      <c r="AO16" s="16"/>
      <c r="AP16" s="16"/>
      <c r="AQ16" s="16"/>
      <c r="AR16" s="16"/>
      <c r="AS16" s="16"/>
      <c r="AT16" s="16"/>
      <c r="AU16" s="43"/>
      <c r="AV16" s="43"/>
      <c r="AW16" s="45"/>
      <c r="AX16" t="s">
        <v>456</v>
      </c>
      <c r="AY16" t="s">
        <v>457</v>
      </c>
      <c r="AZ16" t="s">
        <v>458</v>
      </c>
      <c r="BA16" s="53">
        <v>31332</v>
      </c>
      <c r="BB16" s="50">
        <v>31425</v>
      </c>
      <c r="BC16" s="45"/>
      <c r="BD16" s="45"/>
      <c r="BE16" s="45"/>
      <c r="BF16" s="45"/>
      <c r="BG16" s="45"/>
    </row>
    <row r="17" customFormat="1" ht="14.4" spans="1:59">
      <c r="A17" s="16" t="s">
        <v>387</v>
      </c>
      <c r="B17" s="17" t="s">
        <v>459</v>
      </c>
      <c r="C17" s="18" t="str">
        <f t="shared" si="0"/>
        <v>RMT-APL-01-MDB1-APR06-01-50002756-DL3</v>
      </c>
      <c r="D17" s="19" t="str">
        <f t="shared" si="2"/>
        <v>MTR-APL-01-MDB1-APR06-01</v>
      </c>
      <c r="E17" s="19" t="str">
        <f t="shared" si="3"/>
        <v>RMT-APL-01-MDB1-APR06-01-50002756</v>
      </c>
      <c r="F17" s="19"/>
      <c r="G17" s="19">
        <v>5</v>
      </c>
      <c r="H17" s="19"/>
      <c r="I17" s="19"/>
      <c r="J17" s="19"/>
      <c r="K17" s="19" t="s">
        <v>426</v>
      </c>
      <c r="L17" s="19" t="s">
        <v>389</v>
      </c>
      <c r="M17" s="19" t="s">
        <v>390</v>
      </c>
      <c r="N17" s="19" t="s">
        <v>391</v>
      </c>
      <c r="O17" s="230" t="s">
        <v>392</v>
      </c>
      <c r="P17" s="19" t="s">
        <v>67</v>
      </c>
      <c r="Q17" s="230" t="s">
        <v>460</v>
      </c>
      <c r="R17" s="230" t="s">
        <v>392</v>
      </c>
      <c r="S17" s="19">
        <v>50002756</v>
      </c>
      <c r="T17" s="26">
        <v>15</v>
      </c>
      <c r="U17" s="19" t="s">
        <v>445</v>
      </c>
      <c r="V17" s="19" t="s">
        <v>446</v>
      </c>
      <c r="W17" s="16"/>
      <c r="X17" s="16"/>
      <c r="Y17" s="16"/>
      <c r="Z17" s="16"/>
      <c r="AA17" s="16"/>
      <c r="AB17" s="16"/>
      <c r="AC17" s="16">
        <v>19200</v>
      </c>
      <c r="AD17" s="29" t="s">
        <v>433</v>
      </c>
      <c r="AE17" s="16"/>
      <c r="AF17" s="16"/>
      <c r="AG17" s="16"/>
      <c r="AH17" s="19" t="s">
        <v>409</v>
      </c>
      <c r="AI17" s="42" t="s">
        <v>459</v>
      </c>
      <c r="AJ17" s="16"/>
      <c r="AK17" s="16"/>
      <c r="AL17" s="16"/>
      <c r="AM17" s="16"/>
      <c r="AN17" s="16">
        <v>50</v>
      </c>
      <c r="AO17" s="16"/>
      <c r="AP17" s="16"/>
      <c r="AQ17" s="16"/>
      <c r="AR17" s="16"/>
      <c r="AS17" s="16"/>
      <c r="AT17" s="16"/>
      <c r="AU17" s="43"/>
      <c r="AV17" s="43"/>
      <c r="AW17" s="45"/>
      <c r="AX17" t="s">
        <v>461</v>
      </c>
      <c r="AY17" t="s">
        <v>462</v>
      </c>
      <c r="AZ17" t="s">
        <v>463</v>
      </c>
      <c r="BA17" s="53">
        <v>73017</v>
      </c>
      <c r="BB17" s="50">
        <v>73059</v>
      </c>
      <c r="BC17" s="45"/>
      <c r="BD17" s="45"/>
      <c r="BE17" s="45"/>
      <c r="BF17" s="45"/>
      <c r="BG17" s="45"/>
    </row>
    <row r="18" customFormat="1" ht="14.4" spans="1:59">
      <c r="A18" s="16" t="s">
        <v>387</v>
      </c>
      <c r="B18" s="17" t="s">
        <v>464</v>
      </c>
      <c r="C18" s="18" t="str">
        <f t="shared" si="0"/>
        <v>RMT-APL-01-MDB1-APR07-01-50002692-DL1</v>
      </c>
      <c r="D18" s="19" t="str">
        <f t="shared" si="2"/>
        <v>MTR-APL-01-MDB1-APR07-01</v>
      </c>
      <c r="E18" s="19" t="str">
        <f t="shared" si="3"/>
        <v>RMT-APL-01-MDB1-APR07-01-50002692</v>
      </c>
      <c r="F18" s="19"/>
      <c r="G18" s="19">
        <v>5</v>
      </c>
      <c r="H18" s="19"/>
      <c r="I18" s="19"/>
      <c r="J18" s="19"/>
      <c r="K18" s="19" t="s">
        <v>426</v>
      </c>
      <c r="L18" s="19" t="s">
        <v>389</v>
      </c>
      <c r="M18" s="19" t="s">
        <v>390</v>
      </c>
      <c r="N18" s="19" t="s">
        <v>391</v>
      </c>
      <c r="O18" s="230" t="s">
        <v>392</v>
      </c>
      <c r="P18" s="19" t="s">
        <v>67</v>
      </c>
      <c r="Q18" s="232" t="s">
        <v>465</v>
      </c>
      <c r="R18" s="232" t="s">
        <v>392</v>
      </c>
      <c r="S18" s="25">
        <v>50002692</v>
      </c>
      <c r="T18" s="26">
        <v>16</v>
      </c>
      <c r="U18" s="25" t="s">
        <v>432</v>
      </c>
      <c r="V18" s="25" t="s">
        <v>78</v>
      </c>
      <c r="W18" s="27"/>
      <c r="X18" s="27"/>
      <c r="Y18" s="27"/>
      <c r="Z18" s="27"/>
      <c r="AA18" s="27"/>
      <c r="AB18" s="27"/>
      <c r="AC18" s="27">
        <v>19200</v>
      </c>
      <c r="AD18" s="29" t="s">
        <v>433</v>
      </c>
      <c r="AE18" s="16"/>
      <c r="AF18" s="16"/>
      <c r="AG18" s="16"/>
      <c r="AH18" s="19" t="s">
        <v>409</v>
      </c>
      <c r="AI18" s="42" t="s">
        <v>464</v>
      </c>
      <c r="AJ18" s="16"/>
      <c r="AK18" s="16"/>
      <c r="AL18" s="16"/>
      <c r="AM18" s="16"/>
      <c r="AN18" s="16">
        <v>50</v>
      </c>
      <c r="AO18" s="16"/>
      <c r="AP18" s="16"/>
      <c r="AQ18" s="16"/>
      <c r="AR18" s="16"/>
      <c r="AS18" s="16"/>
      <c r="AT18" s="16"/>
      <c r="AU18" s="43"/>
      <c r="AV18" s="43"/>
      <c r="AW18" s="45"/>
      <c r="AX18" t="s">
        <v>466</v>
      </c>
      <c r="AY18" t="s">
        <v>467</v>
      </c>
      <c r="AZ18" t="s">
        <v>468</v>
      </c>
      <c r="BA18" s="53">
        <v>38162</v>
      </c>
      <c r="BB18" s="50">
        <v>38194</v>
      </c>
      <c r="BC18" s="45"/>
      <c r="BD18" s="45"/>
      <c r="BE18" s="45"/>
      <c r="BF18" s="45"/>
      <c r="BG18" s="45"/>
    </row>
    <row r="19" customFormat="1" ht="14.4" spans="1:59">
      <c r="A19" s="16" t="s">
        <v>387</v>
      </c>
      <c r="B19" s="17" t="s">
        <v>469</v>
      </c>
      <c r="C19" s="18" t="str">
        <f t="shared" si="0"/>
        <v>RMT-APL-01-MDB1-APR08-01-50002692-DL2</v>
      </c>
      <c r="D19" s="19" t="str">
        <f t="shared" si="2"/>
        <v>MTR-APL-01-MDB1-APR08-01</v>
      </c>
      <c r="E19" s="19" t="str">
        <f t="shared" si="3"/>
        <v>RMT-APL-01-MDB1-APR08-01-50002692</v>
      </c>
      <c r="F19" s="19"/>
      <c r="G19" s="19">
        <v>5</v>
      </c>
      <c r="H19" s="19"/>
      <c r="I19" s="19"/>
      <c r="J19" s="19"/>
      <c r="K19" s="19" t="s">
        <v>426</v>
      </c>
      <c r="L19" s="19" t="s">
        <v>389</v>
      </c>
      <c r="M19" s="19" t="s">
        <v>390</v>
      </c>
      <c r="N19" s="19" t="s">
        <v>391</v>
      </c>
      <c r="O19" s="230" t="s">
        <v>392</v>
      </c>
      <c r="P19" s="19" t="s">
        <v>67</v>
      </c>
      <c r="Q19" s="230" t="s">
        <v>470</v>
      </c>
      <c r="R19" s="230" t="s">
        <v>392</v>
      </c>
      <c r="S19" s="19">
        <v>50002692</v>
      </c>
      <c r="T19" s="26">
        <v>16</v>
      </c>
      <c r="U19" s="19" t="s">
        <v>438</v>
      </c>
      <c r="V19" s="19" t="s">
        <v>439</v>
      </c>
      <c r="W19" s="16"/>
      <c r="X19" s="16"/>
      <c r="Y19" s="16"/>
      <c r="Z19" s="16"/>
      <c r="AA19" s="16"/>
      <c r="AB19" s="16"/>
      <c r="AC19" s="16">
        <v>19200</v>
      </c>
      <c r="AD19" s="29" t="s">
        <v>433</v>
      </c>
      <c r="AE19" s="16"/>
      <c r="AF19" s="16"/>
      <c r="AG19" s="16"/>
      <c r="AH19" s="19" t="s">
        <v>409</v>
      </c>
      <c r="AI19" s="42" t="s">
        <v>469</v>
      </c>
      <c r="AJ19" s="16"/>
      <c r="AK19" s="16"/>
      <c r="AL19" s="16"/>
      <c r="AM19" s="16"/>
      <c r="AN19" s="16">
        <v>50</v>
      </c>
      <c r="AO19" s="16"/>
      <c r="AP19" s="16"/>
      <c r="AQ19" s="16"/>
      <c r="AR19" s="16"/>
      <c r="AS19" s="16"/>
      <c r="AT19" s="16"/>
      <c r="AU19" s="43"/>
      <c r="AV19" s="43"/>
      <c r="AW19" s="45"/>
      <c r="AX19" t="s">
        <v>471</v>
      </c>
      <c r="AY19" t="s">
        <v>472</v>
      </c>
      <c r="AZ19" t="s">
        <v>473</v>
      </c>
      <c r="BA19" s="53">
        <v>39013</v>
      </c>
      <c r="BB19" s="50">
        <v>39212</v>
      </c>
      <c r="BC19" s="45"/>
      <c r="BD19" s="45"/>
      <c r="BE19" s="45"/>
      <c r="BF19" s="45"/>
      <c r="BG19" s="45"/>
    </row>
    <row r="20" customFormat="1" ht="14.4" spans="1:59">
      <c r="A20" s="16" t="s">
        <v>387</v>
      </c>
      <c r="B20" s="17" t="s">
        <v>474</v>
      </c>
      <c r="C20" s="18" t="str">
        <f t="shared" si="0"/>
        <v>RMT-APL-01-MDB1-APR09-01-50002692-DL3</v>
      </c>
      <c r="D20" s="19" t="str">
        <f t="shared" si="2"/>
        <v>MTR-APL-01-MDB1-APR09-01</v>
      </c>
      <c r="E20" s="19" t="str">
        <f t="shared" si="3"/>
        <v>RMT-APL-01-MDB1-APR09-01-50002692</v>
      </c>
      <c r="F20" s="19"/>
      <c r="G20" s="19">
        <v>5</v>
      </c>
      <c r="H20" s="19"/>
      <c r="I20" s="19"/>
      <c r="J20" s="19"/>
      <c r="K20" s="19" t="s">
        <v>426</v>
      </c>
      <c r="L20" s="19" t="s">
        <v>389</v>
      </c>
      <c r="M20" s="19" t="s">
        <v>390</v>
      </c>
      <c r="N20" s="19" t="s">
        <v>391</v>
      </c>
      <c r="O20" s="230" t="s">
        <v>392</v>
      </c>
      <c r="P20" s="19" t="s">
        <v>67</v>
      </c>
      <c r="Q20" s="230" t="s">
        <v>475</v>
      </c>
      <c r="R20" s="230" t="s">
        <v>392</v>
      </c>
      <c r="S20" s="19">
        <v>50002692</v>
      </c>
      <c r="T20" s="26">
        <v>16</v>
      </c>
      <c r="U20" s="19" t="s">
        <v>445</v>
      </c>
      <c r="V20" s="19" t="s">
        <v>446</v>
      </c>
      <c r="W20" s="16"/>
      <c r="X20" s="16"/>
      <c r="Y20" s="16"/>
      <c r="Z20" s="16"/>
      <c r="AA20" s="16"/>
      <c r="AB20" s="16"/>
      <c r="AC20" s="16">
        <v>19200</v>
      </c>
      <c r="AD20" s="29" t="s">
        <v>433</v>
      </c>
      <c r="AE20" s="16"/>
      <c r="AF20" s="16"/>
      <c r="AG20" s="16"/>
      <c r="AH20" s="19" t="s">
        <v>409</v>
      </c>
      <c r="AI20" s="42" t="s">
        <v>474</v>
      </c>
      <c r="AJ20" s="16"/>
      <c r="AK20" s="16"/>
      <c r="AL20" s="16"/>
      <c r="AM20" s="16"/>
      <c r="AN20" s="16">
        <v>50</v>
      </c>
      <c r="AO20" s="16"/>
      <c r="AP20" s="16"/>
      <c r="AQ20" s="16"/>
      <c r="AR20" s="16"/>
      <c r="AS20" s="16"/>
      <c r="AT20" s="16"/>
      <c r="AU20" s="43"/>
      <c r="AV20" s="43"/>
      <c r="AW20" s="45"/>
      <c r="AX20" t="s">
        <v>476</v>
      </c>
      <c r="AY20" t="s">
        <v>477</v>
      </c>
      <c r="AZ20" t="s">
        <v>478</v>
      </c>
      <c r="BA20" s="53">
        <v>3551</v>
      </c>
      <c r="BB20" s="50">
        <v>3657</v>
      </c>
      <c r="BC20" s="45"/>
      <c r="BD20" s="45"/>
      <c r="BE20" s="45"/>
      <c r="BF20" s="45"/>
      <c r="BG20" s="45"/>
    </row>
    <row r="21" customFormat="1" ht="14.4" spans="1:59">
      <c r="A21" s="16" t="s">
        <v>387</v>
      </c>
      <c r="B21" s="17" t="s">
        <v>479</v>
      </c>
      <c r="C21" s="18" t="str">
        <f t="shared" si="0"/>
        <v>RMT-APL-01-MDB1-APR10-01-50002676-DL1</v>
      </c>
      <c r="D21" s="19" t="str">
        <f t="shared" si="2"/>
        <v>MTR-APL-01-MDB1-APR10-01</v>
      </c>
      <c r="E21" s="19" t="str">
        <f t="shared" si="3"/>
        <v>RMT-APL-01-MDB1-APR10-01-50002676</v>
      </c>
      <c r="F21" s="19"/>
      <c r="G21" s="19">
        <v>5</v>
      </c>
      <c r="H21" s="19"/>
      <c r="I21" s="19"/>
      <c r="J21" s="19"/>
      <c r="K21" s="19" t="s">
        <v>426</v>
      </c>
      <c r="L21" s="19" t="s">
        <v>389</v>
      </c>
      <c r="M21" s="19" t="s">
        <v>390</v>
      </c>
      <c r="N21" s="19" t="s">
        <v>391</v>
      </c>
      <c r="O21" s="230" t="s">
        <v>392</v>
      </c>
      <c r="P21" s="19" t="s">
        <v>67</v>
      </c>
      <c r="Q21" s="232" t="s">
        <v>480</v>
      </c>
      <c r="R21" s="232" t="s">
        <v>392</v>
      </c>
      <c r="S21" s="25">
        <v>50002676</v>
      </c>
      <c r="T21" s="26">
        <v>17</v>
      </c>
      <c r="U21" s="25"/>
      <c r="V21" s="25" t="s">
        <v>78</v>
      </c>
      <c r="W21" s="27"/>
      <c r="X21" s="27"/>
      <c r="Y21" s="27"/>
      <c r="Z21" s="27"/>
      <c r="AA21" s="27"/>
      <c r="AB21" s="27"/>
      <c r="AC21" s="27">
        <v>19200</v>
      </c>
      <c r="AD21" s="29" t="s">
        <v>433</v>
      </c>
      <c r="AE21" s="16"/>
      <c r="AF21" s="16"/>
      <c r="AG21" s="16"/>
      <c r="AH21" s="19" t="s">
        <v>409</v>
      </c>
      <c r="AI21" s="42" t="s">
        <v>479</v>
      </c>
      <c r="AJ21" s="16"/>
      <c r="AK21" s="16"/>
      <c r="AL21" s="16"/>
      <c r="AM21" s="16"/>
      <c r="AN21" s="16">
        <v>50</v>
      </c>
      <c r="AO21" s="16"/>
      <c r="AP21" s="16"/>
      <c r="AQ21" s="16"/>
      <c r="AR21" s="16"/>
      <c r="AS21" s="16"/>
      <c r="AT21" s="16"/>
      <c r="AU21" s="43"/>
      <c r="AV21" s="43"/>
      <c r="AW21" s="45"/>
      <c r="AX21" s="46" t="s">
        <v>481</v>
      </c>
      <c r="AY21" s="45">
        <v>8001675540</v>
      </c>
      <c r="AZ21" t="s">
        <v>482</v>
      </c>
      <c r="BA21" s="53">
        <v>20701</v>
      </c>
      <c r="BB21" s="50">
        <v>20784</v>
      </c>
      <c r="BC21" s="45"/>
      <c r="BD21" s="45"/>
      <c r="BE21" s="45"/>
      <c r="BF21" s="45"/>
      <c r="BG21" s="45"/>
    </row>
    <row r="22" customFormat="1" ht="14.4" spans="1:59">
      <c r="A22" s="16" t="s">
        <v>387</v>
      </c>
      <c r="B22" s="17" t="s">
        <v>483</v>
      </c>
      <c r="C22" s="18" t="str">
        <f t="shared" si="0"/>
        <v>RMT-APL-01-MSB-APR11-01-50002646-DL1</v>
      </c>
      <c r="D22" s="19" t="str">
        <f t="shared" si="2"/>
        <v>MTR-APL-01-MSB-APR11-01</v>
      </c>
      <c r="E22" s="19" t="str">
        <f t="shared" si="3"/>
        <v>RMT-APL-01-MSB-APR11-01-50002646</v>
      </c>
      <c r="F22" s="19"/>
      <c r="G22" s="19">
        <v>5</v>
      </c>
      <c r="H22" s="19"/>
      <c r="I22" s="19"/>
      <c r="J22" s="19"/>
      <c r="K22" s="19" t="s">
        <v>426</v>
      </c>
      <c r="L22" s="19" t="s">
        <v>389</v>
      </c>
      <c r="M22" s="19" t="s">
        <v>390</v>
      </c>
      <c r="N22" s="19" t="s">
        <v>391</v>
      </c>
      <c r="O22" s="230" t="s">
        <v>392</v>
      </c>
      <c r="P22" s="16" t="s">
        <v>393</v>
      </c>
      <c r="Q22" s="232" t="s">
        <v>484</v>
      </c>
      <c r="R22" s="230" t="s">
        <v>392</v>
      </c>
      <c r="S22" s="25">
        <v>50002646</v>
      </c>
      <c r="T22" s="26">
        <v>18</v>
      </c>
      <c r="U22" s="25" t="s">
        <v>432</v>
      </c>
      <c r="V22" s="25" t="s">
        <v>78</v>
      </c>
      <c r="W22" s="16"/>
      <c r="X22" s="16"/>
      <c r="Y22" s="16"/>
      <c r="Z22" s="16">
        <v>8</v>
      </c>
      <c r="AA22" s="16">
        <v>1</v>
      </c>
      <c r="AB22" s="16" t="s">
        <v>397</v>
      </c>
      <c r="AC22" s="16">
        <v>9600</v>
      </c>
      <c r="AD22" s="29" t="s">
        <v>398</v>
      </c>
      <c r="AE22" s="16"/>
      <c r="AF22" s="16"/>
      <c r="AG22" s="16"/>
      <c r="AH22" s="19" t="s">
        <v>409</v>
      </c>
      <c r="AI22" s="42" t="s">
        <v>483</v>
      </c>
      <c r="AJ22" s="16"/>
      <c r="AK22" s="16"/>
      <c r="AL22" s="16"/>
      <c r="AM22" s="16"/>
      <c r="AN22" s="16">
        <v>50</v>
      </c>
      <c r="AO22" s="16"/>
      <c r="AP22" s="16"/>
      <c r="AQ22" s="16"/>
      <c r="AR22" s="16"/>
      <c r="AS22" s="16"/>
      <c r="AT22" s="16"/>
      <c r="AU22" s="43"/>
      <c r="AV22" s="43"/>
      <c r="AW22" s="45"/>
      <c r="AX22" t="s">
        <v>485</v>
      </c>
      <c r="AY22" t="s">
        <v>486</v>
      </c>
      <c r="AZ22" t="s">
        <v>487</v>
      </c>
      <c r="BA22" s="53">
        <v>46471</v>
      </c>
      <c r="BB22" s="53"/>
      <c r="BC22" s="45"/>
      <c r="BD22" s="45"/>
      <c r="BE22" s="45"/>
      <c r="BF22" s="45"/>
      <c r="BG22" s="45"/>
    </row>
    <row r="23" customFormat="1" ht="14.4" spans="1:59">
      <c r="A23" s="16" t="s">
        <v>387</v>
      </c>
      <c r="B23" s="17" t="s">
        <v>488</v>
      </c>
      <c r="C23" s="18" t="str">
        <f t="shared" si="0"/>
        <v>RMT-APL-01-MSB-APR12-01-50002646-DL2</v>
      </c>
      <c r="D23" s="19" t="str">
        <f t="shared" si="2"/>
        <v>MTR-APL-01-MSB-APR12-01</v>
      </c>
      <c r="E23" s="19" t="str">
        <f t="shared" si="3"/>
        <v>RMT-APL-01-MSB-APR12-01-50002646</v>
      </c>
      <c r="F23" s="19"/>
      <c r="G23" s="19">
        <v>5</v>
      </c>
      <c r="H23" s="19"/>
      <c r="I23" s="19"/>
      <c r="J23" s="19"/>
      <c r="K23" s="19" t="s">
        <v>426</v>
      </c>
      <c r="L23" s="19" t="s">
        <v>389</v>
      </c>
      <c r="M23" s="19" t="s">
        <v>390</v>
      </c>
      <c r="N23" s="19" t="s">
        <v>391</v>
      </c>
      <c r="O23" s="230" t="s">
        <v>392</v>
      </c>
      <c r="P23" s="16" t="s">
        <v>393</v>
      </c>
      <c r="Q23" s="230" t="s">
        <v>489</v>
      </c>
      <c r="R23" s="230" t="s">
        <v>392</v>
      </c>
      <c r="S23" s="19">
        <v>50002646</v>
      </c>
      <c r="T23" s="26">
        <v>18</v>
      </c>
      <c r="U23" s="19" t="s">
        <v>438</v>
      </c>
      <c r="V23" s="19" t="s">
        <v>439</v>
      </c>
      <c r="W23" s="16"/>
      <c r="X23" s="16"/>
      <c r="Y23" s="16"/>
      <c r="Z23" s="16">
        <v>8</v>
      </c>
      <c r="AA23" s="16">
        <v>1</v>
      </c>
      <c r="AB23" s="16" t="s">
        <v>397</v>
      </c>
      <c r="AC23" s="16">
        <v>9600</v>
      </c>
      <c r="AD23" s="29" t="s">
        <v>398</v>
      </c>
      <c r="AE23" s="16"/>
      <c r="AF23" s="16"/>
      <c r="AG23" s="16"/>
      <c r="AH23" s="19" t="s">
        <v>409</v>
      </c>
      <c r="AI23" s="42" t="s">
        <v>488</v>
      </c>
      <c r="AJ23" s="16"/>
      <c r="AK23" s="16"/>
      <c r="AL23" s="16"/>
      <c r="AM23" s="16"/>
      <c r="AN23" s="16">
        <v>50</v>
      </c>
      <c r="AO23" s="16"/>
      <c r="AP23" s="16"/>
      <c r="AQ23" s="16"/>
      <c r="AR23" s="16"/>
      <c r="AS23" s="16"/>
      <c r="AT23" s="16"/>
      <c r="AU23" s="43"/>
      <c r="AV23" s="43"/>
      <c r="AW23" s="45"/>
      <c r="AX23" t="s">
        <v>490</v>
      </c>
      <c r="AY23" t="s">
        <v>491</v>
      </c>
      <c r="AZ23" t="s">
        <v>492</v>
      </c>
      <c r="BA23" s="53">
        <v>3450</v>
      </c>
      <c r="BB23" s="53"/>
      <c r="BC23" s="45"/>
      <c r="BD23" s="45"/>
      <c r="BE23" s="45"/>
      <c r="BF23" s="45"/>
      <c r="BG23" s="45"/>
    </row>
    <row r="24" customFormat="1" ht="14.4" spans="1:59">
      <c r="A24" s="16" t="s">
        <v>387</v>
      </c>
      <c r="B24" s="17" t="s">
        <v>493</v>
      </c>
      <c r="C24" s="18" t="str">
        <f t="shared" si="0"/>
        <v>RMT-APL-01-MSB-APR13-01-50002646-DL3</v>
      </c>
      <c r="D24" s="19" t="str">
        <f t="shared" si="2"/>
        <v>MTR-APL-01-MSB-APR13-01</v>
      </c>
      <c r="E24" s="19" t="str">
        <f t="shared" si="3"/>
        <v>RMT-APL-01-MSB-APR13-01-50002646</v>
      </c>
      <c r="F24" s="19"/>
      <c r="G24" s="19">
        <v>5</v>
      </c>
      <c r="H24" s="19"/>
      <c r="I24" s="19"/>
      <c r="J24" s="19"/>
      <c r="K24" s="19" t="s">
        <v>426</v>
      </c>
      <c r="L24" s="19" t="s">
        <v>389</v>
      </c>
      <c r="M24" s="19" t="s">
        <v>390</v>
      </c>
      <c r="N24" s="19" t="s">
        <v>391</v>
      </c>
      <c r="O24" s="230" t="s">
        <v>392</v>
      </c>
      <c r="P24" s="16" t="s">
        <v>393</v>
      </c>
      <c r="Q24" s="230" t="s">
        <v>494</v>
      </c>
      <c r="R24" s="230" t="s">
        <v>392</v>
      </c>
      <c r="S24" s="19">
        <v>50002646</v>
      </c>
      <c r="T24" s="26">
        <v>18</v>
      </c>
      <c r="U24" s="19" t="s">
        <v>445</v>
      </c>
      <c r="V24" s="19" t="s">
        <v>446</v>
      </c>
      <c r="W24" s="16"/>
      <c r="X24" s="16"/>
      <c r="Y24" s="16"/>
      <c r="Z24" s="16">
        <v>8</v>
      </c>
      <c r="AA24" s="16">
        <v>1</v>
      </c>
      <c r="AB24" s="16" t="s">
        <v>397</v>
      </c>
      <c r="AC24" s="16">
        <v>9600</v>
      </c>
      <c r="AD24" s="29" t="s">
        <v>398</v>
      </c>
      <c r="AE24" s="16"/>
      <c r="AF24" s="16"/>
      <c r="AG24" s="16"/>
      <c r="AH24" s="19" t="s">
        <v>409</v>
      </c>
      <c r="AI24" s="42" t="s">
        <v>493</v>
      </c>
      <c r="AJ24" s="16"/>
      <c r="AK24" s="16"/>
      <c r="AL24" s="16"/>
      <c r="AM24" s="16"/>
      <c r="AN24" s="16">
        <v>50</v>
      </c>
      <c r="AO24" s="16"/>
      <c r="AP24" s="16"/>
      <c r="AQ24" s="16"/>
      <c r="AR24" s="16"/>
      <c r="AS24" s="16"/>
      <c r="AT24" s="16"/>
      <c r="AU24" s="43"/>
      <c r="AV24" s="43"/>
      <c r="AW24" s="45"/>
      <c r="AX24" t="s">
        <v>495</v>
      </c>
      <c r="AY24" t="s">
        <v>496</v>
      </c>
      <c r="AZ24" t="s">
        <v>497</v>
      </c>
      <c r="BA24" s="53">
        <v>40215</v>
      </c>
      <c r="BB24" s="53"/>
      <c r="BC24" s="45"/>
      <c r="BD24" s="45"/>
      <c r="BE24" s="45"/>
      <c r="BF24" s="45"/>
      <c r="BG24" s="45"/>
    </row>
    <row r="25" customFormat="1" ht="14.4" spans="1:59">
      <c r="A25" s="16" t="s">
        <v>387</v>
      </c>
      <c r="B25" s="17" t="s">
        <v>498</v>
      </c>
      <c r="C25" s="18" t="str">
        <f t="shared" si="0"/>
        <v>RMT-APL-01-MSB-APR14-01-50002728-DL1</v>
      </c>
      <c r="D25" s="19" t="str">
        <f t="shared" si="2"/>
        <v>MTR-APL-01-MSB-APR14-01</v>
      </c>
      <c r="E25" s="19" t="str">
        <f t="shared" si="3"/>
        <v>RMT-APL-01-MSB-APR14-01-50002728</v>
      </c>
      <c r="F25" s="19"/>
      <c r="G25" s="19">
        <v>5</v>
      </c>
      <c r="H25" s="19"/>
      <c r="I25" s="19"/>
      <c r="J25" s="19"/>
      <c r="K25" s="19" t="s">
        <v>426</v>
      </c>
      <c r="L25" s="19" t="s">
        <v>389</v>
      </c>
      <c r="M25" s="19" t="s">
        <v>390</v>
      </c>
      <c r="N25" s="19" t="s">
        <v>391</v>
      </c>
      <c r="O25" s="230" t="s">
        <v>392</v>
      </c>
      <c r="P25" s="16" t="s">
        <v>393</v>
      </c>
      <c r="Q25" s="232" t="s">
        <v>499</v>
      </c>
      <c r="R25" s="230" t="s">
        <v>392</v>
      </c>
      <c r="S25" s="25">
        <v>50002728</v>
      </c>
      <c r="T25" s="26">
        <v>19</v>
      </c>
      <c r="U25" s="25" t="s">
        <v>432</v>
      </c>
      <c r="V25" s="25" t="s">
        <v>78</v>
      </c>
      <c r="W25" s="16"/>
      <c r="X25" s="16"/>
      <c r="Y25" s="16"/>
      <c r="Z25" s="16">
        <v>8</v>
      </c>
      <c r="AA25" s="16">
        <v>1</v>
      </c>
      <c r="AB25" s="16" t="s">
        <v>397</v>
      </c>
      <c r="AC25" s="16">
        <v>9600</v>
      </c>
      <c r="AD25" s="29" t="s">
        <v>398</v>
      </c>
      <c r="AE25" s="16"/>
      <c r="AF25" s="16"/>
      <c r="AG25" s="16"/>
      <c r="AH25" s="19" t="s">
        <v>409</v>
      </c>
      <c r="AI25" s="42" t="s">
        <v>498</v>
      </c>
      <c r="AJ25" s="16"/>
      <c r="AK25" s="16"/>
      <c r="AL25" s="16"/>
      <c r="AM25" s="16"/>
      <c r="AN25" s="16">
        <v>50</v>
      </c>
      <c r="AO25" s="16"/>
      <c r="AP25" s="16"/>
      <c r="AQ25" s="16"/>
      <c r="AR25" s="16"/>
      <c r="AS25" s="16"/>
      <c r="AT25" s="16"/>
      <c r="AU25" s="43"/>
      <c r="AV25" s="43"/>
      <c r="AW25" s="45"/>
      <c r="AX25" t="s">
        <v>500</v>
      </c>
      <c r="AY25" t="s">
        <v>501</v>
      </c>
      <c r="AZ25" t="s">
        <v>502</v>
      </c>
      <c r="BA25" s="53">
        <v>17642</v>
      </c>
      <c r="BB25" s="53"/>
      <c r="BC25" s="45"/>
      <c r="BD25" s="45"/>
      <c r="BE25" s="45"/>
      <c r="BF25" s="45"/>
      <c r="BG25" s="45"/>
    </row>
    <row r="26" customFormat="1" ht="14.4" spans="1:59">
      <c r="A26" s="16" t="s">
        <v>387</v>
      </c>
      <c r="B26" s="17" t="s">
        <v>503</v>
      </c>
      <c r="C26" s="18" t="str">
        <f t="shared" si="0"/>
        <v>RMT-APL-01-MSB-APR15-01-50002728-DL2</v>
      </c>
      <c r="D26" s="19" t="str">
        <f t="shared" si="2"/>
        <v>MTR-APL-01-MSB-APR15-01</v>
      </c>
      <c r="E26" s="19" t="str">
        <f t="shared" si="3"/>
        <v>RMT-APL-01-MSB-APR15-01-50002728</v>
      </c>
      <c r="F26" s="19"/>
      <c r="G26" s="19">
        <v>5</v>
      </c>
      <c r="H26" s="19"/>
      <c r="I26" s="19"/>
      <c r="J26" s="19"/>
      <c r="K26" s="19" t="s">
        <v>426</v>
      </c>
      <c r="L26" s="19" t="s">
        <v>389</v>
      </c>
      <c r="M26" s="19" t="s">
        <v>390</v>
      </c>
      <c r="N26" s="19" t="s">
        <v>391</v>
      </c>
      <c r="O26" s="230" t="s">
        <v>392</v>
      </c>
      <c r="P26" s="16" t="s">
        <v>393</v>
      </c>
      <c r="Q26" s="230" t="s">
        <v>504</v>
      </c>
      <c r="R26" s="230" t="s">
        <v>392</v>
      </c>
      <c r="S26" s="19">
        <v>50002728</v>
      </c>
      <c r="T26" s="26">
        <v>19</v>
      </c>
      <c r="U26" s="19" t="s">
        <v>438</v>
      </c>
      <c r="V26" s="19" t="s">
        <v>439</v>
      </c>
      <c r="W26" s="16"/>
      <c r="X26" s="16"/>
      <c r="Y26" s="16"/>
      <c r="Z26" s="16">
        <v>8</v>
      </c>
      <c r="AA26" s="16">
        <v>1</v>
      </c>
      <c r="AB26" s="16" t="s">
        <v>397</v>
      </c>
      <c r="AC26" s="16">
        <v>9600</v>
      </c>
      <c r="AD26" s="29" t="s">
        <v>398</v>
      </c>
      <c r="AE26" s="16"/>
      <c r="AF26" s="16"/>
      <c r="AG26" s="16"/>
      <c r="AH26" s="19" t="s">
        <v>409</v>
      </c>
      <c r="AI26" s="42" t="s">
        <v>503</v>
      </c>
      <c r="AJ26" s="16"/>
      <c r="AK26" s="16"/>
      <c r="AL26" s="16"/>
      <c r="AM26" s="16"/>
      <c r="AN26" s="16">
        <v>50</v>
      </c>
      <c r="AO26" s="16"/>
      <c r="AP26" s="16"/>
      <c r="AQ26" s="16"/>
      <c r="AR26" s="16"/>
      <c r="AS26" s="16"/>
      <c r="AT26" s="16"/>
      <c r="AU26" s="43"/>
      <c r="AV26" s="43"/>
      <c r="AW26" s="45"/>
      <c r="AX26" t="s">
        <v>505</v>
      </c>
      <c r="AY26" t="s">
        <v>506</v>
      </c>
      <c r="AZ26" t="s">
        <v>507</v>
      </c>
      <c r="BA26" s="53">
        <v>66136</v>
      </c>
      <c r="BB26" s="53"/>
      <c r="BC26" s="45"/>
      <c r="BD26" s="45"/>
      <c r="BE26" s="45"/>
      <c r="BF26" s="45"/>
      <c r="BG26" s="45"/>
    </row>
    <row r="27" customFormat="1" ht="14.4" spans="1:59">
      <c r="A27" s="16" t="s">
        <v>387</v>
      </c>
      <c r="B27" s="22" t="s">
        <v>508</v>
      </c>
      <c r="C27" s="18" t="str">
        <f t="shared" si="0"/>
        <v>RMT-APL-01-MDB3-APR16-01-50002687-DL1</v>
      </c>
      <c r="D27" s="19" t="str">
        <f t="shared" si="2"/>
        <v>MTR-APL-01-MDB3-APR16-01</v>
      </c>
      <c r="E27" s="19" t="str">
        <f t="shared" si="3"/>
        <v>RMT-APL-01-MDB3-APR16-01-50002687</v>
      </c>
      <c r="F27" s="19"/>
      <c r="G27" s="19">
        <v>5</v>
      </c>
      <c r="H27" s="19"/>
      <c r="I27" s="19"/>
      <c r="J27" s="19"/>
      <c r="K27" s="19" t="s">
        <v>426</v>
      </c>
      <c r="L27" s="19" t="s">
        <v>389</v>
      </c>
      <c r="M27" s="19" t="s">
        <v>390</v>
      </c>
      <c r="N27" s="19" t="s">
        <v>391</v>
      </c>
      <c r="O27" s="230" t="s">
        <v>392</v>
      </c>
      <c r="P27" s="19" t="s">
        <v>509</v>
      </c>
      <c r="Q27" s="232" t="s">
        <v>510</v>
      </c>
      <c r="R27" s="230" t="s">
        <v>392</v>
      </c>
      <c r="S27" s="25">
        <v>50002687</v>
      </c>
      <c r="T27" s="25">
        <v>20</v>
      </c>
      <c r="U27" s="25" t="s">
        <v>432</v>
      </c>
      <c r="V27" s="19" t="s">
        <v>78</v>
      </c>
      <c r="W27" s="16"/>
      <c r="X27" s="16"/>
      <c r="Y27" s="16"/>
      <c r="Z27" s="16"/>
      <c r="AA27" s="16"/>
      <c r="AB27" s="16"/>
      <c r="AC27" s="16">
        <v>19200</v>
      </c>
      <c r="AD27" s="30" t="s">
        <v>511</v>
      </c>
      <c r="AE27" s="16"/>
      <c r="AF27" s="16"/>
      <c r="AG27" s="16"/>
      <c r="AH27" s="19" t="s">
        <v>409</v>
      </c>
      <c r="AI27" s="42" t="s">
        <v>508</v>
      </c>
      <c r="AJ27" s="16"/>
      <c r="AK27" s="16"/>
      <c r="AL27" s="16"/>
      <c r="AM27" s="16"/>
      <c r="AN27" s="16">
        <v>50</v>
      </c>
      <c r="AO27" s="16"/>
      <c r="AP27" s="16"/>
      <c r="AQ27" s="16"/>
      <c r="AR27" s="16"/>
      <c r="AS27" s="16"/>
      <c r="AT27" s="16"/>
      <c r="AU27" s="43"/>
      <c r="AV27" s="43"/>
      <c r="AW27" s="45"/>
      <c r="AX27" s="49" t="s">
        <v>512</v>
      </c>
      <c r="AY27" s="49" t="s">
        <v>513</v>
      </c>
      <c r="AZ27" s="49" t="s">
        <v>514</v>
      </c>
      <c r="BA27" s="50"/>
      <c r="BB27" s="50">
        <v>29003</v>
      </c>
      <c r="BC27" s="45"/>
      <c r="BD27" s="45"/>
      <c r="BE27" s="45"/>
      <c r="BF27" s="45"/>
      <c r="BG27" s="45" t="s">
        <v>515</v>
      </c>
    </row>
    <row r="28" customFormat="1" ht="14.4" spans="1:59">
      <c r="A28" s="16" t="s">
        <v>387</v>
      </c>
      <c r="B28" s="22" t="s">
        <v>516</v>
      </c>
      <c r="C28" s="18" t="str">
        <f t="shared" si="0"/>
        <v>RMT-APL-01-MDB3-APR17-01-50002687-DL2</v>
      </c>
      <c r="D28" s="19" t="str">
        <f t="shared" si="2"/>
        <v>MTR-APL-01-MDB3-APR17-01</v>
      </c>
      <c r="E28" s="19" t="str">
        <f t="shared" si="3"/>
        <v>RMT-APL-01-MDB3-APR17-01-50002687</v>
      </c>
      <c r="F28" s="19"/>
      <c r="G28" s="19">
        <v>5</v>
      </c>
      <c r="H28" s="19"/>
      <c r="I28" s="19"/>
      <c r="J28" s="19"/>
      <c r="K28" s="19" t="s">
        <v>426</v>
      </c>
      <c r="L28" s="19" t="s">
        <v>389</v>
      </c>
      <c r="M28" s="19" t="s">
        <v>390</v>
      </c>
      <c r="N28" s="19" t="s">
        <v>391</v>
      </c>
      <c r="O28" s="230" t="s">
        <v>392</v>
      </c>
      <c r="P28" s="19" t="s">
        <v>509</v>
      </c>
      <c r="Q28" s="230" t="s">
        <v>517</v>
      </c>
      <c r="R28" s="230" t="s">
        <v>392</v>
      </c>
      <c r="S28" s="19">
        <v>50002687</v>
      </c>
      <c r="T28" s="19">
        <v>20</v>
      </c>
      <c r="U28" s="19" t="s">
        <v>438</v>
      </c>
      <c r="V28" s="19" t="s">
        <v>439</v>
      </c>
      <c r="W28" s="16"/>
      <c r="X28" s="16"/>
      <c r="Y28" s="16"/>
      <c r="Z28" s="16"/>
      <c r="AA28" s="16"/>
      <c r="AB28" s="16"/>
      <c r="AC28" s="16">
        <v>19200</v>
      </c>
      <c r="AD28" s="30" t="s">
        <v>511</v>
      </c>
      <c r="AE28" s="16"/>
      <c r="AF28" s="16"/>
      <c r="AG28" s="16"/>
      <c r="AH28" s="19" t="s">
        <v>409</v>
      </c>
      <c r="AI28" s="42" t="s">
        <v>516</v>
      </c>
      <c r="AJ28" s="16"/>
      <c r="AK28" s="16"/>
      <c r="AL28" s="16"/>
      <c r="AM28" s="16"/>
      <c r="AN28" s="16">
        <v>50</v>
      </c>
      <c r="AO28" s="16"/>
      <c r="AP28" s="16"/>
      <c r="AQ28" s="16"/>
      <c r="AR28" s="16"/>
      <c r="AS28" s="16"/>
      <c r="AT28" s="16"/>
      <c r="AU28" s="43"/>
      <c r="AV28" s="43"/>
      <c r="AW28" s="45"/>
      <c r="AX28" t="s">
        <v>518</v>
      </c>
      <c r="AY28" t="s">
        <v>519</v>
      </c>
      <c r="AZ28" t="s">
        <v>520</v>
      </c>
      <c r="BA28" s="50"/>
      <c r="BB28" s="50">
        <v>61875</v>
      </c>
      <c r="BC28" s="45"/>
      <c r="BD28" s="45"/>
      <c r="BE28" s="45"/>
      <c r="BF28" s="45"/>
      <c r="BG28" s="45" t="s">
        <v>515</v>
      </c>
    </row>
    <row r="29" customFormat="1" ht="14.4" spans="1:59">
      <c r="A29" s="16" t="s">
        <v>387</v>
      </c>
      <c r="B29" s="22" t="s">
        <v>521</v>
      </c>
      <c r="C29" s="18" t="str">
        <f t="shared" si="0"/>
        <v>RMT-APL-01-MDB3-APR18-01-50002687-DL3</v>
      </c>
      <c r="D29" s="19" t="str">
        <f t="shared" si="2"/>
        <v>MTR-APL-01-MDB3-APR18-01</v>
      </c>
      <c r="E29" s="19" t="str">
        <f t="shared" si="3"/>
        <v>RMT-APL-01-MDB3-APR18-01-50002687</v>
      </c>
      <c r="F29" s="19"/>
      <c r="G29" s="19">
        <v>5</v>
      </c>
      <c r="H29" s="19"/>
      <c r="I29" s="19"/>
      <c r="J29" s="19"/>
      <c r="K29" s="19" t="s">
        <v>426</v>
      </c>
      <c r="L29" s="19" t="s">
        <v>389</v>
      </c>
      <c r="M29" s="19" t="s">
        <v>390</v>
      </c>
      <c r="N29" s="19" t="s">
        <v>391</v>
      </c>
      <c r="O29" s="230" t="s">
        <v>392</v>
      </c>
      <c r="P29" s="19" t="s">
        <v>509</v>
      </c>
      <c r="Q29" s="230" t="s">
        <v>522</v>
      </c>
      <c r="R29" s="230" t="s">
        <v>392</v>
      </c>
      <c r="S29" s="19">
        <v>50002687</v>
      </c>
      <c r="T29" s="19">
        <v>20</v>
      </c>
      <c r="U29" s="19" t="s">
        <v>445</v>
      </c>
      <c r="V29" s="19" t="s">
        <v>446</v>
      </c>
      <c r="W29" s="16"/>
      <c r="X29" s="16"/>
      <c r="Y29" s="16"/>
      <c r="Z29" s="16"/>
      <c r="AA29" s="16"/>
      <c r="AB29" s="16"/>
      <c r="AC29" s="16">
        <v>19200</v>
      </c>
      <c r="AD29" s="30" t="s">
        <v>511</v>
      </c>
      <c r="AE29" s="16"/>
      <c r="AF29" s="16"/>
      <c r="AG29" s="16"/>
      <c r="AH29" s="19" t="s">
        <v>409</v>
      </c>
      <c r="AI29" s="42" t="s">
        <v>521</v>
      </c>
      <c r="AJ29" s="16"/>
      <c r="AK29" s="16"/>
      <c r="AL29" s="16"/>
      <c r="AM29" s="16"/>
      <c r="AN29" s="16">
        <v>50</v>
      </c>
      <c r="AO29" s="16"/>
      <c r="AP29" s="16"/>
      <c r="AQ29" s="16"/>
      <c r="AR29" s="16"/>
      <c r="AS29" s="16"/>
      <c r="AT29" s="16"/>
      <c r="AU29" s="43"/>
      <c r="AV29" s="43"/>
      <c r="AW29" s="45"/>
      <c r="AX29" t="s">
        <v>523</v>
      </c>
      <c r="AY29" t="s">
        <v>524</v>
      </c>
      <c r="AZ29" t="s">
        <v>525</v>
      </c>
      <c r="BA29" s="50"/>
      <c r="BB29" s="50">
        <v>16101</v>
      </c>
      <c r="BC29" s="45"/>
      <c r="BD29" s="45"/>
      <c r="BE29" s="45"/>
      <c r="BF29" s="45"/>
      <c r="BG29" s="45" t="s">
        <v>515</v>
      </c>
    </row>
    <row r="30" customFormat="1" ht="14.4" spans="1:59">
      <c r="A30" s="16" t="s">
        <v>387</v>
      </c>
      <c r="B30" s="22" t="s">
        <v>526</v>
      </c>
      <c r="C30" s="18" t="str">
        <f t="shared" si="0"/>
        <v>RMT-APL-01-MDB3-APR19-01-50002760-DL1</v>
      </c>
      <c r="D30" s="19" t="str">
        <f t="shared" si="2"/>
        <v>MTR-APL-01-MDB3-APR19-01</v>
      </c>
      <c r="E30" s="19" t="str">
        <f t="shared" si="3"/>
        <v>RMT-APL-01-MDB3-APR19-01-50002760</v>
      </c>
      <c r="F30" s="19"/>
      <c r="G30" s="19">
        <v>5</v>
      </c>
      <c r="H30" s="19"/>
      <c r="I30" s="19"/>
      <c r="J30" s="19"/>
      <c r="K30" s="19" t="s">
        <v>426</v>
      </c>
      <c r="L30" s="19" t="s">
        <v>389</v>
      </c>
      <c r="M30" s="19" t="s">
        <v>390</v>
      </c>
      <c r="N30" s="19" t="s">
        <v>391</v>
      </c>
      <c r="O30" s="230" t="s">
        <v>392</v>
      </c>
      <c r="P30" s="19" t="s">
        <v>509</v>
      </c>
      <c r="Q30" s="232" t="s">
        <v>527</v>
      </c>
      <c r="R30" s="230" t="s">
        <v>392</v>
      </c>
      <c r="S30" s="25">
        <v>50002760</v>
      </c>
      <c r="T30" s="25">
        <v>21</v>
      </c>
      <c r="U30" s="25" t="s">
        <v>432</v>
      </c>
      <c r="V30" s="19" t="s">
        <v>78</v>
      </c>
      <c r="W30" s="16"/>
      <c r="X30" s="16"/>
      <c r="Y30" s="16"/>
      <c r="Z30" s="16"/>
      <c r="AA30" s="16"/>
      <c r="AB30" s="16"/>
      <c r="AC30" s="16">
        <v>19200</v>
      </c>
      <c r="AD30" s="30" t="s">
        <v>511</v>
      </c>
      <c r="AE30" s="16"/>
      <c r="AF30" s="16"/>
      <c r="AG30" s="16"/>
      <c r="AH30" s="19" t="s">
        <v>409</v>
      </c>
      <c r="AI30" s="42" t="s">
        <v>526</v>
      </c>
      <c r="AJ30" s="16"/>
      <c r="AK30" s="16"/>
      <c r="AL30" s="16"/>
      <c r="AM30" s="16"/>
      <c r="AN30" s="16">
        <v>50</v>
      </c>
      <c r="AO30" s="16"/>
      <c r="AP30" s="16"/>
      <c r="AQ30" s="16"/>
      <c r="AR30" s="16"/>
      <c r="AS30" s="16"/>
      <c r="AT30" s="16"/>
      <c r="AU30" s="43"/>
      <c r="AV30" s="43"/>
      <c r="AW30" s="45"/>
      <c r="AX30" t="s">
        <v>528</v>
      </c>
      <c r="AY30" t="s">
        <v>529</v>
      </c>
      <c r="AZ30" t="s">
        <v>530</v>
      </c>
      <c r="BA30" s="50"/>
      <c r="BB30" s="50">
        <v>2012</v>
      </c>
      <c r="BC30" s="45"/>
      <c r="BD30" s="45"/>
      <c r="BE30" s="45"/>
      <c r="BF30" s="45"/>
      <c r="BG30" s="45" t="s">
        <v>515</v>
      </c>
    </row>
    <row r="31" customFormat="1" ht="14.4" spans="1:59">
      <c r="A31" s="16" t="s">
        <v>387</v>
      </c>
      <c r="B31" s="22" t="s">
        <v>531</v>
      </c>
      <c r="C31" s="18" t="str">
        <f t="shared" si="0"/>
        <v>RMT-APL-01-MDB3-APR20-01-50002760-DL2</v>
      </c>
      <c r="D31" s="19" t="str">
        <f t="shared" si="2"/>
        <v>MTR-APL-01-MDB3-APR20-01</v>
      </c>
      <c r="E31" s="19" t="str">
        <f t="shared" si="3"/>
        <v>RMT-APL-01-MDB3-APR20-01-50002760</v>
      </c>
      <c r="F31" s="19"/>
      <c r="G31" s="19">
        <v>5</v>
      </c>
      <c r="H31" s="19"/>
      <c r="I31" s="19"/>
      <c r="J31" s="19"/>
      <c r="K31" s="19" t="s">
        <v>426</v>
      </c>
      <c r="L31" s="19" t="s">
        <v>389</v>
      </c>
      <c r="M31" s="19" t="s">
        <v>390</v>
      </c>
      <c r="N31" s="19" t="s">
        <v>391</v>
      </c>
      <c r="O31" s="230" t="s">
        <v>392</v>
      </c>
      <c r="P31" s="19" t="s">
        <v>509</v>
      </c>
      <c r="Q31" s="230" t="s">
        <v>532</v>
      </c>
      <c r="R31" s="230" t="s">
        <v>392</v>
      </c>
      <c r="S31" s="19">
        <v>50002760</v>
      </c>
      <c r="T31" s="19">
        <v>21</v>
      </c>
      <c r="U31" s="19" t="s">
        <v>438</v>
      </c>
      <c r="V31" s="19" t="s">
        <v>439</v>
      </c>
      <c r="W31" s="16"/>
      <c r="X31" s="16"/>
      <c r="Y31" s="16"/>
      <c r="Z31" s="16"/>
      <c r="AA31" s="16"/>
      <c r="AB31" s="16"/>
      <c r="AC31" s="16">
        <v>19200</v>
      </c>
      <c r="AD31" s="30" t="s">
        <v>511</v>
      </c>
      <c r="AE31" s="16"/>
      <c r="AF31" s="16"/>
      <c r="AG31" s="16"/>
      <c r="AH31" s="19" t="s">
        <v>409</v>
      </c>
      <c r="AI31" s="42" t="s">
        <v>531</v>
      </c>
      <c r="AJ31" s="16"/>
      <c r="AK31" s="16"/>
      <c r="AL31" s="16"/>
      <c r="AM31" s="16"/>
      <c r="AN31" s="16">
        <v>50</v>
      </c>
      <c r="AO31" s="16"/>
      <c r="AP31" s="16"/>
      <c r="AQ31" s="16"/>
      <c r="AR31" s="16"/>
      <c r="AS31" s="16"/>
      <c r="AT31" s="16"/>
      <c r="AU31" s="43"/>
      <c r="AV31" s="43"/>
      <c r="AW31" s="45"/>
      <c r="AX31" t="s">
        <v>533</v>
      </c>
      <c r="AY31" t="s">
        <v>534</v>
      </c>
      <c r="AZ31" t="s">
        <v>535</v>
      </c>
      <c r="BA31" s="50"/>
      <c r="BB31" s="50">
        <v>77407</v>
      </c>
      <c r="BC31" s="45"/>
      <c r="BD31" s="45"/>
      <c r="BE31" s="45"/>
      <c r="BF31" s="45"/>
      <c r="BG31" s="45" t="s">
        <v>515</v>
      </c>
    </row>
    <row r="32" customFormat="1" ht="14.4" spans="1:59">
      <c r="A32" s="16" t="s">
        <v>387</v>
      </c>
      <c r="B32" s="22" t="s">
        <v>536</v>
      </c>
      <c r="C32" s="18" t="str">
        <f t="shared" si="0"/>
        <v>RMT-APL-01-MDB3-APR21-01-50002760-DL3</v>
      </c>
      <c r="D32" s="19" t="str">
        <f t="shared" si="2"/>
        <v>MTR-APL-01-MDB3-APR21-01</v>
      </c>
      <c r="E32" s="19" t="str">
        <f t="shared" si="3"/>
        <v>RMT-APL-01-MDB3-APR21-01-50002760</v>
      </c>
      <c r="F32" s="19"/>
      <c r="G32" s="19">
        <v>5</v>
      </c>
      <c r="H32" s="19"/>
      <c r="I32" s="19"/>
      <c r="J32" s="19"/>
      <c r="K32" s="19" t="s">
        <v>426</v>
      </c>
      <c r="L32" s="19" t="s">
        <v>389</v>
      </c>
      <c r="M32" s="19" t="s">
        <v>390</v>
      </c>
      <c r="N32" s="19" t="s">
        <v>391</v>
      </c>
      <c r="O32" s="230" t="s">
        <v>392</v>
      </c>
      <c r="P32" s="19" t="s">
        <v>509</v>
      </c>
      <c r="Q32" s="230" t="s">
        <v>537</v>
      </c>
      <c r="R32" s="230" t="s">
        <v>392</v>
      </c>
      <c r="S32" s="19">
        <v>50002760</v>
      </c>
      <c r="T32" s="19">
        <v>21</v>
      </c>
      <c r="U32" s="19" t="s">
        <v>445</v>
      </c>
      <c r="V32" s="19" t="s">
        <v>446</v>
      </c>
      <c r="W32" s="16"/>
      <c r="X32" s="16"/>
      <c r="Y32" s="16"/>
      <c r="Z32" s="16"/>
      <c r="AA32" s="16"/>
      <c r="AB32" s="16"/>
      <c r="AC32" s="16">
        <v>19200</v>
      </c>
      <c r="AD32" s="30" t="s">
        <v>511</v>
      </c>
      <c r="AE32" s="16"/>
      <c r="AF32" s="16"/>
      <c r="AG32" s="16"/>
      <c r="AH32" s="19" t="s">
        <v>409</v>
      </c>
      <c r="AI32" s="42" t="s">
        <v>536</v>
      </c>
      <c r="AJ32" s="16"/>
      <c r="AK32" s="16"/>
      <c r="AL32" s="16"/>
      <c r="AM32" s="16"/>
      <c r="AN32" s="16">
        <v>50</v>
      </c>
      <c r="AO32" s="16"/>
      <c r="AP32" s="16"/>
      <c r="AQ32" s="16"/>
      <c r="AR32" s="16"/>
      <c r="AS32" s="16"/>
      <c r="AT32" s="16"/>
      <c r="AU32" s="43"/>
      <c r="AV32" s="43"/>
      <c r="AW32" s="45"/>
      <c r="AX32" t="s">
        <v>538</v>
      </c>
      <c r="AY32" t="s">
        <v>539</v>
      </c>
      <c r="AZ32" t="s">
        <v>540</v>
      </c>
      <c r="BA32" s="50"/>
      <c r="BB32" s="50">
        <v>75550</v>
      </c>
      <c r="BC32" s="45"/>
      <c r="BD32" s="45"/>
      <c r="BE32" s="45"/>
      <c r="BF32" s="45"/>
      <c r="BG32" s="45" t="s">
        <v>515</v>
      </c>
    </row>
    <row r="33" customFormat="1" ht="14.4" spans="1:59">
      <c r="A33" s="16" t="s">
        <v>387</v>
      </c>
      <c r="B33" s="22" t="s">
        <v>541</v>
      </c>
      <c r="C33" s="18" t="str">
        <f t="shared" si="0"/>
        <v>RMT-APL-01-MDB3-APR22-01-50002668-DL1</v>
      </c>
      <c r="D33" s="19" t="str">
        <f t="shared" si="2"/>
        <v>MTR-APL-01-MDB3-APR22-01</v>
      </c>
      <c r="E33" s="19" t="str">
        <f t="shared" si="3"/>
        <v>RMT-APL-01-MDB3-APR22-01-50002668</v>
      </c>
      <c r="F33" s="19"/>
      <c r="G33" s="19">
        <v>5</v>
      </c>
      <c r="H33" s="19"/>
      <c r="I33" s="19"/>
      <c r="J33" s="19"/>
      <c r="K33" s="19" t="s">
        <v>426</v>
      </c>
      <c r="L33" s="19" t="s">
        <v>389</v>
      </c>
      <c r="M33" s="19" t="s">
        <v>390</v>
      </c>
      <c r="N33" s="19" t="s">
        <v>391</v>
      </c>
      <c r="O33" s="230" t="s">
        <v>392</v>
      </c>
      <c r="P33" s="19" t="s">
        <v>509</v>
      </c>
      <c r="Q33" s="232" t="s">
        <v>542</v>
      </c>
      <c r="R33" s="230" t="s">
        <v>392</v>
      </c>
      <c r="S33" s="25">
        <v>50002668</v>
      </c>
      <c r="T33" s="25">
        <v>22</v>
      </c>
      <c r="U33" s="25" t="s">
        <v>432</v>
      </c>
      <c r="V33" s="19" t="s">
        <v>78</v>
      </c>
      <c r="W33" s="16"/>
      <c r="X33" s="16"/>
      <c r="Y33" s="16"/>
      <c r="Z33" s="16"/>
      <c r="AA33" s="16"/>
      <c r="AB33" s="16"/>
      <c r="AC33" s="16">
        <v>19200</v>
      </c>
      <c r="AD33" s="30" t="s">
        <v>511</v>
      </c>
      <c r="AE33" s="16"/>
      <c r="AF33" s="16"/>
      <c r="AG33" s="16"/>
      <c r="AH33" s="19" t="s">
        <v>409</v>
      </c>
      <c r="AI33" s="42" t="s">
        <v>541</v>
      </c>
      <c r="AJ33" s="16"/>
      <c r="AK33" s="16"/>
      <c r="AL33" s="16"/>
      <c r="AM33" s="16"/>
      <c r="AN33" s="16">
        <v>50</v>
      </c>
      <c r="AO33" s="16"/>
      <c r="AP33" s="16"/>
      <c r="AQ33" s="16"/>
      <c r="AR33" s="16"/>
      <c r="AS33" s="16"/>
      <c r="AT33" s="16"/>
      <c r="AU33" s="43"/>
      <c r="AV33" s="43"/>
      <c r="AW33" s="45"/>
      <c r="AX33" t="s">
        <v>543</v>
      </c>
      <c r="AY33" t="s">
        <v>544</v>
      </c>
      <c r="AZ33" t="s">
        <v>545</v>
      </c>
      <c r="BA33" s="50"/>
      <c r="BB33" s="50">
        <v>4640</v>
      </c>
      <c r="BC33" s="45"/>
      <c r="BD33" s="45"/>
      <c r="BE33" s="45"/>
      <c r="BF33" s="45"/>
      <c r="BG33" s="45" t="s">
        <v>515</v>
      </c>
    </row>
    <row r="34" customFormat="1" ht="14.4" spans="1:59">
      <c r="A34" s="16" t="s">
        <v>387</v>
      </c>
      <c r="B34" s="22" t="s">
        <v>546</v>
      </c>
      <c r="C34" s="18" t="str">
        <f t="shared" si="0"/>
        <v>RMT-APL-01-MDB3-APR23-01-50002668-DL2</v>
      </c>
      <c r="D34" s="19" t="str">
        <f t="shared" si="2"/>
        <v>MTR-APL-01-MDB3-APR23-01</v>
      </c>
      <c r="E34" s="19" t="str">
        <f t="shared" si="3"/>
        <v>RMT-APL-01-MDB3-APR23-01-50002668</v>
      </c>
      <c r="F34" s="19"/>
      <c r="G34" s="19">
        <v>5</v>
      </c>
      <c r="H34" s="19"/>
      <c r="I34" s="19"/>
      <c r="J34" s="19"/>
      <c r="K34" s="19" t="s">
        <v>426</v>
      </c>
      <c r="L34" s="19" t="s">
        <v>389</v>
      </c>
      <c r="M34" s="19" t="s">
        <v>390</v>
      </c>
      <c r="N34" s="19" t="s">
        <v>391</v>
      </c>
      <c r="O34" s="230" t="s">
        <v>392</v>
      </c>
      <c r="P34" s="19" t="s">
        <v>509</v>
      </c>
      <c r="Q34" s="230" t="s">
        <v>547</v>
      </c>
      <c r="R34" s="230" t="s">
        <v>392</v>
      </c>
      <c r="S34" s="19">
        <v>50002668</v>
      </c>
      <c r="T34" s="19">
        <v>22</v>
      </c>
      <c r="U34" s="19" t="s">
        <v>438</v>
      </c>
      <c r="V34" s="19" t="s">
        <v>439</v>
      </c>
      <c r="W34" s="16"/>
      <c r="X34" s="16"/>
      <c r="Y34" s="16"/>
      <c r="Z34" s="16"/>
      <c r="AA34" s="16"/>
      <c r="AB34" s="16"/>
      <c r="AC34" s="16">
        <v>19200</v>
      </c>
      <c r="AD34" s="30" t="s">
        <v>511</v>
      </c>
      <c r="AE34" s="16"/>
      <c r="AF34" s="16"/>
      <c r="AG34" s="16"/>
      <c r="AH34" s="19" t="s">
        <v>409</v>
      </c>
      <c r="AI34" s="42" t="s">
        <v>546</v>
      </c>
      <c r="AJ34" s="16"/>
      <c r="AK34" s="16"/>
      <c r="AL34" s="16"/>
      <c r="AM34" s="16"/>
      <c r="AN34" s="16">
        <v>50</v>
      </c>
      <c r="AO34" s="16"/>
      <c r="AP34" s="16"/>
      <c r="AQ34" s="16"/>
      <c r="AR34" s="16"/>
      <c r="AS34" s="16"/>
      <c r="AT34" s="16"/>
      <c r="AU34" s="43"/>
      <c r="AV34" s="43"/>
      <c r="AW34" s="45"/>
      <c r="AX34" t="s">
        <v>548</v>
      </c>
      <c r="AY34" t="s">
        <v>549</v>
      </c>
      <c r="AZ34" t="s">
        <v>550</v>
      </c>
      <c r="BA34" s="50"/>
      <c r="BB34" s="50">
        <v>75877</v>
      </c>
      <c r="BC34" s="45"/>
      <c r="BD34" s="45"/>
      <c r="BE34" s="45"/>
      <c r="BF34" s="45"/>
      <c r="BG34" s="45" t="s">
        <v>515</v>
      </c>
    </row>
    <row r="35" customFormat="1" ht="14.4" spans="1:59">
      <c r="A35" s="16" t="s">
        <v>387</v>
      </c>
      <c r="B35" s="22" t="s">
        <v>551</v>
      </c>
      <c r="C35" s="18" t="str">
        <f t="shared" si="0"/>
        <v>RMT-APL-01-MDB3-APR24-01-50002668-DL3</v>
      </c>
      <c r="D35" s="19" t="str">
        <f t="shared" si="2"/>
        <v>MTR-APL-01-MDB3-APR24-01</v>
      </c>
      <c r="E35" s="19" t="str">
        <f t="shared" si="3"/>
        <v>RMT-APL-01-MDB3-APR24-01-50002668</v>
      </c>
      <c r="F35" s="19"/>
      <c r="G35" s="19">
        <v>5</v>
      </c>
      <c r="H35" s="19"/>
      <c r="I35" s="19"/>
      <c r="J35" s="19"/>
      <c r="K35" s="19" t="s">
        <v>426</v>
      </c>
      <c r="L35" s="19" t="s">
        <v>389</v>
      </c>
      <c r="M35" s="19" t="s">
        <v>390</v>
      </c>
      <c r="N35" s="19" t="s">
        <v>391</v>
      </c>
      <c r="O35" s="230" t="s">
        <v>392</v>
      </c>
      <c r="P35" s="19" t="s">
        <v>509</v>
      </c>
      <c r="Q35" s="230" t="s">
        <v>552</v>
      </c>
      <c r="R35" s="230" t="s">
        <v>392</v>
      </c>
      <c r="S35" s="19">
        <v>50002668</v>
      </c>
      <c r="T35" s="19">
        <v>22</v>
      </c>
      <c r="U35" s="19" t="s">
        <v>445</v>
      </c>
      <c r="V35" s="19" t="s">
        <v>446</v>
      </c>
      <c r="W35" s="16"/>
      <c r="X35" s="16"/>
      <c r="Y35" s="16"/>
      <c r="Z35" s="16"/>
      <c r="AA35" s="16"/>
      <c r="AB35" s="16"/>
      <c r="AC35" s="16">
        <v>19200</v>
      </c>
      <c r="AD35" s="30" t="s">
        <v>511</v>
      </c>
      <c r="AE35" s="16"/>
      <c r="AF35" s="16"/>
      <c r="AG35" s="16"/>
      <c r="AH35" s="19" t="s">
        <v>409</v>
      </c>
      <c r="AI35" s="42" t="s">
        <v>551</v>
      </c>
      <c r="AJ35" s="16"/>
      <c r="AK35" s="16"/>
      <c r="AL35" s="16"/>
      <c r="AM35" s="16"/>
      <c r="AN35" s="16">
        <v>50</v>
      </c>
      <c r="AO35" s="16"/>
      <c r="AP35" s="16"/>
      <c r="AQ35" s="16"/>
      <c r="AR35" s="16"/>
      <c r="AS35" s="16"/>
      <c r="AT35" s="16"/>
      <c r="AU35" s="43"/>
      <c r="AV35" s="43"/>
      <c r="AW35" s="45"/>
      <c r="AX35" t="s">
        <v>553</v>
      </c>
      <c r="AY35" t="s">
        <v>554</v>
      </c>
      <c r="AZ35" t="s">
        <v>555</v>
      </c>
      <c r="BA35" s="50"/>
      <c r="BB35" s="50">
        <v>79245</v>
      </c>
      <c r="BC35" s="45"/>
      <c r="BD35" s="45"/>
      <c r="BE35" s="45"/>
      <c r="BF35" s="45"/>
      <c r="BG35" s="45" t="s">
        <v>515</v>
      </c>
    </row>
    <row r="36" customFormat="1" ht="14.4" spans="1:59">
      <c r="A36" s="16" t="s">
        <v>387</v>
      </c>
      <c r="B36" s="22" t="s">
        <v>556</v>
      </c>
      <c r="C36" s="18" t="str">
        <f t="shared" si="0"/>
        <v>RMT-APL-01-MDB3-APR25-01-50002685-DL1</v>
      </c>
      <c r="D36" s="19" t="str">
        <f t="shared" si="2"/>
        <v>MTR-APL-01-MDB3-APR25-01</v>
      </c>
      <c r="E36" s="19" t="str">
        <f t="shared" si="3"/>
        <v>RMT-APL-01-MDB3-APR25-01-50002685</v>
      </c>
      <c r="F36" s="19"/>
      <c r="G36" s="19">
        <v>5</v>
      </c>
      <c r="H36" s="19"/>
      <c r="I36" s="19"/>
      <c r="J36" s="19"/>
      <c r="K36" s="19" t="s">
        <v>426</v>
      </c>
      <c r="L36" s="19" t="s">
        <v>389</v>
      </c>
      <c r="M36" s="19" t="s">
        <v>390</v>
      </c>
      <c r="N36" s="19" t="s">
        <v>391</v>
      </c>
      <c r="O36" s="230" t="s">
        <v>392</v>
      </c>
      <c r="P36" s="19" t="s">
        <v>509</v>
      </c>
      <c r="Q36" s="232" t="s">
        <v>557</v>
      </c>
      <c r="R36" s="230" t="s">
        <v>392</v>
      </c>
      <c r="S36" s="25">
        <v>50002685</v>
      </c>
      <c r="T36" s="25">
        <v>23</v>
      </c>
      <c r="U36" s="25" t="s">
        <v>432</v>
      </c>
      <c r="V36" s="19" t="s">
        <v>78</v>
      </c>
      <c r="W36" s="16"/>
      <c r="X36" s="16"/>
      <c r="Y36" s="16"/>
      <c r="Z36" s="16"/>
      <c r="AA36" s="16"/>
      <c r="AB36" s="16"/>
      <c r="AC36" s="16">
        <v>19200</v>
      </c>
      <c r="AD36" s="30" t="s">
        <v>511</v>
      </c>
      <c r="AE36" s="16"/>
      <c r="AF36" s="16"/>
      <c r="AG36" s="16"/>
      <c r="AH36" s="19" t="s">
        <v>409</v>
      </c>
      <c r="AI36" s="42" t="s">
        <v>556</v>
      </c>
      <c r="AJ36" s="16"/>
      <c r="AK36" s="16"/>
      <c r="AL36" s="16"/>
      <c r="AM36" s="16"/>
      <c r="AN36" s="16">
        <v>50</v>
      </c>
      <c r="AO36" s="16"/>
      <c r="AP36" s="16"/>
      <c r="AQ36" s="16"/>
      <c r="AR36" s="16"/>
      <c r="AS36" s="16"/>
      <c r="AT36" s="16"/>
      <c r="AU36" s="43"/>
      <c r="AV36" s="43"/>
      <c r="AW36" s="45"/>
      <c r="AX36" t="s">
        <v>558</v>
      </c>
      <c r="AY36" t="s">
        <v>559</v>
      </c>
      <c r="AZ36" t="s">
        <v>560</v>
      </c>
      <c r="BA36" s="50"/>
      <c r="BB36" s="50">
        <v>91491</v>
      </c>
      <c r="BC36" s="45"/>
      <c r="BD36" s="45"/>
      <c r="BE36" s="45"/>
      <c r="BF36" s="45"/>
      <c r="BG36" s="45" t="s">
        <v>515</v>
      </c>
    </row>
    <row r="37" customFormat="1" ht="14.4" spans="1:59">
      <c r="A37" s="16" t="s">
        <v>387</v>
      </c>
      <c r="B37" s="22" t="s">
        <v>561</v>
      </c>
      <c r="C37" s="18" t="str">
        <f t="shared" si="0"/>
        <v>RMT-APL-01-MDB3-APR26-01-50002685-DL2</v>
      </c>
      <c r="D37" s="19" t="str">
        <f t="shared" si="2"/>
        <v>MTR-APL-01-MDB3-APR26-01</v>
      </c>
      <c r="E37" s="19" t="str">
        <f t="shared" si="3"/>
        <v>RMT-APL-01-MDB3-APR26-01-50002685</v>
      </c>
      <c r="F37" s="19"/>
      <c r="G37" s="19">
        <v>5</v>
      </c>
      <c r="H37" s="19"/>
      <c r="I37" s="19"/>
      <c r="J37" s="19"/>
      <c r="K37" s="19" t="s">
        <v>426</v>
      </c>
      <c r="L37" s="19" t="s">
        <v>389</v>
      </c>
      <c r="M37" s="19" t="s">
        <v>390</v>
      </c>
      <c r="N37" s="19" t="s">
        <v>391</v>
      </c>
      <c r="O37" s="230" t="s">
        <v>392</v>
      </c>
      <c r="P37" s="19" t="s">
        <v>509</v>
      </c>
      <c r="Q37" s="230" t="s">
        <v>562</v>
      </c>
      <c r="R37" s="230" t="s">
        <v>392</v>
      </c>
      <c r="S37" s="19">
        <v>50002685</v>
      </c>
      <c r="T37" s="19">
        <v>23</v>
      </c>
      <c r="U37" s="19" t="s">
        <v>438</v>
      </c>
      <c r="V37" s="19" t="s">
        <v>439</v>
      </c>
      <c r="W37" s="16"/>
      <c r="X37" s="16"/>
      <c r="Y37" s="16"/>
      <c r="Z37" s="16"/>
      <c r="AA37" s="16"/>
      <c r="AB37" s="16"/>
      <c r="AC37" s="16">
        <v>19200</v>
      </c>
      <c r="AD37" s="30" t="s">
        <v>511</v>
      </c>
      <c r="AE37" s="16"/>
      <c r="AF37" s="16"/>
      <c r="AG37" s="16"/>
      <c r="AH37" s="19" t="s">
        <v>409</v>
      </c>
      <c r="AI37" s="42" t="s">
        <v>561</v>
      </c>
      <c r="AJ37" s="16"/>
      <c r="AK37" s="16"/>
      <c r="AL37" s="16"/>
      <c r="AM37" s="16"/>
      <c r="AN37" s="16">
        <v>50</v>
      </c>
      <c r="AO37" s="16"/>
      <c r="AP37" s="16"/>
      <c r="AQ37" s="16"/>
      <c r="AR37" s="16"/>
      <c r="AS37" s="16"/>
      <c r="AT37" s="16"/>
      <c r="AU37" s="43"/>
      <c r="AV37" s="43"/>
      <c r="AW37" s="45"/>
      <c r="AX37" t="s">
        <v>563</v>
      </c>
      <c r="AY37" t="s">
        <v>564</v>
      </c>
      <c r="AZ37" t="s">
        <v>565</v>
      </c>
      <c r="BA37" s="50"/>
      <c r="BB37" s="50">
        <v>20738</v>
      </c>
      <c r="BC37" s="45"/>
      <c r="BD37" s="45"/>
      <c r="BE37" s="45"/>
      <c r="BF37" s="45"/>
      <c r="BG37" s="45" t="s">
        <v>515</v>
      </c>
    </row>
    <row r="38" customFormat="1" ht="14.4" spans="1:59">
      <c r="A38" s="16" t="s">
        <v>387</v>
      </c>
      <c r="B38" s="22" t="s">
        <v>566</v>
      </c>
      <c r="C38" s="18" t="str">
        <f t="shared" si="0"/>
        <v>RMT-APL-01-MDB2-APR27-01-50002663-DL1</v>
      </c>
      <c r="D38" s="19" t="str">
        <f t="shared" si="2"/>
        <v>MTR-APL-01-MDB2-APR27-01</v>
      </c>
      <c r="E38" s="19" t="str">
        <f t="shared" si="3"/>
        <v>RMT-APL-01-MDB2-APR27-01-50002663</v>
      </c>
      <c r="F38" s="19"/>
      <c r="G38" s="19">
        <v>5</v>
      </c>
      <c r="H38" s="19"/>
      <c r="I38" s="19"/>
      <c r="J38" s="19"/>
      <c r="K38" s="19" t="s">
        <v>426</v>
      </c>
      <c r="L38" s="19" t="s">
        <v>389</v>
      </c>
      <c r="M38" s="19" t="s">
        <v>390</v>
      </c>
      <c r="N38" s="19" t="s">
        <v>391</v>
      </c>
      <c r="O38" s="230" t="s">
        <v>392</v>
      </c>
      <c r="P38" s="19" t="s">
        <v>567</v>
      </c>
      <c r="Q38" s="232" t="s">
        <v>568</v>
      </c>
      <c r="R38" s="230" t="s">
        <v>392</v>
      </c>
      <c r="S38" s="25">
        <v>50002663</v>
      </c>
      <c r="T38" s="25">
        <v>24</v>
      </c>
      <c r="U38" s="25" t="s">
        <v>432</v>
      </c>
      <c r="V38" s="19" t="s">
        <v>78</v>
      </c>
      <c r="W38" s="16"/>
      <c r="X38" s="16"/>
      <c r="Y38" s="16"/>
      <c r="Z38" s="16"/>
      <c r="AA38" s="16"/>
      <c r="AB38" s="16"/>
      <c r="AC38" s="16">
        <v>19200</v>
      </c>
      <c r="AD38" s="31" t="s">
        <v>569</v>
      </c>
      <c r="AE38" s="16"/>
      <c r="AF38" s="16"/>
      <c r="AG38" s="16"/>
      <c r="AH38" s="19" t="s">
        <v>409</v>
      </c>
      <c r="AI38" s="42" t="s">
        <v>566</v>
      </c>
      <c r="AJ38" s="16"/>
      <c r="AK38" s="16"/>
      <c r="AL38" s="16"/>
      <c r="AM38" s="16"/>
      <c r="AN38" s="16">
        <v>50</v>
      </c>
      <c r="AO38" s="16"/>
      <c r="AP38" s="16"/>
      <c r="AQ38" s="16"/>
      <c r="AR38" s="16"/>
      <c r="AS38" s="16"/>
      <c r="AT38" s="16"/>
      <c r="AU38" s="43"/>
      <c r="AV38" s="43"/>
      <c r="AW38" s="45"/>
      <c r="AX38" t="s">
        <v>570</v>
      </c>
      <c r="AY38" t="s">
        <v>571</v>
      </c>
      <c r="AZ38" t="s">
        <v>572</v>
      </c>
      <c r="BA38" s="53">
        <v>59246</v>
      </c>
      <c r="BB38" s="53"/>
      <c r="BC38" s="45"/>
      <c r="BD38" s="45"/>
      <c r="BE38" s="45"/>
      <c r="BF38" s="45"/>
      <c r="BG38" s="45"/>
    </row>
    <row r="39" customFormat="1" ht="14.4" spans="1:59">
      <c r="A39" s="16" t="s">
        <v>387</v>
      </c>
      <c r="B39" s="22" t="s">
        <v>573</v>
      </c>
      <c r="C39" s="18" t="str">
        <f t="shared" si="0"/>
        <v>RMT-APL-01-MDB2-APR28-01-50002663-DL2</v>
      </c>
      <c r="D39" s="19" t="str">
        <f t="shared" si="2"/>
        <v>MTR-APL-01-MDB2-APR28-01</v>
      </c>
      <c r="E39" s="19" t="str">
        <f t="shared" si="3"/>
        <v>RMT-APL-01-MDB2-APR28-01-50002663</v>
      </c>
      <c r="F39" s="19"/>
      <c r="G39" s="19">
        <v>5</v>
      </c>
      <c r="H39" s="19"/>
      <c r="I39" s="19"/>
      <c r="J39" s="19"/>
      <c r="K39" s="19" t="s">
        <v>426</v>
      </c>
      <c r="L39" s="19" t="s">
        <v>389</v>
      </c>
      <c r="M39" s="19" t="s">
        <v>390</v>
      </c>
      <c r="N39" s="19" t="s">
        <v>391</v>
      </c>
      <c r="O39" s="230" t="s">
        <v>392</v>
      </c>
      <c r="P39" s="19" t="s">
        <v>567</v>
      </c>
      <c r="Q39" s="230" t="s">
        <v>574</v>
      </c>
      <c r="R39" s="230" t="s">
        <v>392</v>
      </c>
      <c r="S39" s="19">
        <v>50002663</v>
      </c>
      <c r="T39" s="19">
        <v>24</v>
      </c>
      <c r="U39" s="19" t="s">
        <v>438</v>
      </c>
      <c r="V39" s="19" t="s">
        <v>439</v>
      </c>
      <c r="W39" s="16"/>
      <c r="X39" s="16"/>
      <c r="Y39" s="16"/>
      <c r="Z39" s="16"/>
      <c r="AA39" s="16"/>
      <c r="AB39" s="16"/>
      <c r="AC39" s="16">
        <v>19200</v>
      </c>
      <c r="AD39" s="31" t="s">
        <v>569</v>
      </c>
      <c r="AE39" s="16"/>
      <c r="AF39" s="16"/>
      <c r="AG39" s="16"/>
      <c r="AH39" s="19" t="s">
        <v>409</v>
      </c>
      <c r="AI39" s="42" t="s">
        <v>573</v>
      </c>
      <c r="AJ39" s="16"/>
      <c r="AK39" s="16"/>
      <c r="AL39" s="16"/>
      <c r="AM39" s="16"/>
      <c r="AN39" s="16">
        <v>50</v>
      </c>
      <c r="AO39" s="16"/>
      <c r="AP39" s="16"/>
      <c r="AQ39" s="16"/>
      <c r="AR39" s="16"/>
      <c r="AS39" s="16"/>
      <c r="AT39" s="16"/>
      <c r="AU39" s="43"/>
      <c r="AV39" s="43"/>
      <c r="AW39" s="45"/>
      <c r="AX39" t="s">
        <v>575</v>
      </c>
      <c r="AY39" t="s">
        <v>576</v>
      </c>
      <c r="AZ39" t="s">
        <v>577</v>
      </c>
      <c r="BA39" s="53">
        <v>93704</v>
      </c>
      <c r="BB39" s="53"/>
      <c r="BC39" s="45"/>
      <c r="BD39" s="45"/>
      <c r="BE39" s="45"/>
      <c r="BF39" s="45"/>
      <c r="BG39" s="45"/>
    </row>
    <row r="40" customFormat="1" ht="14.4" spans="1:59">
      <c r="A40" s="16" t="s">
        <v>387</v>
      </c>
      <c r="B40" s="22" t="s">
        <v>578</v>
      </c>
      <c r="C40" s="18" t="str">
        <f t="shared" si="0"/>
        <v>RMT-APL-01-MDB2-APR29-01-50002663-DL3</v>
      </c>
      <c r="D40" s="19" t="str">
        <f t="shared" si="2"/>
        <v>MTR-APL-01-MDB2-APR29-01</v>
      </c>
      <c r="E40" s="19" t="str">
        <f t="shared" si="3"/>
        <v>RMT-APL-01-MDB2-APR29-01-50002663</v>
      </c>
      <c r="F40" s="19"/>
      <c r="G40" s="19">
        <v>5</v>
      </c>
      <c r="H40" s="19"/>
      <c r="I40" s="19"/>
      <c r="J40" s="19"/>
      <c r="K40" s="19" t="s">
        <v>426</v>
      </c>
      <c r="L40" s="19" t="s">
        <v>389</v>
      </c>
      <c r="M40" s="19" t="s">
        <v>390</v>
      </c>
      <c r="N40" s="19" t="s">
        <v>391</v>
      </c>
      <c r="O40" s="230" t="s">
        <v>392</v>
      </c>
      <c r="P40" s="19" t="s">
        <v>567</v>
      </c>
      <c r="Q40" s="230" t="s">
        <v>579</v>
      </c>
      <c r="R40" s="230" t="s">
        <v>392</v>
      </c>
      <c r="S40" s="19">
        <v>50002663</v>
      </c>
      <c r="T40" s="19">
        <v>24</v>
      </c>
      <c r="U40" s="19" t="s">
        <v>445</v>
      </c>
      <c r="V40" s="19" t="s">
        <v>446</v>
      </c>
      <c r="W40" s="16"/>
      <c r="X40" s="16"/>
      <c r="Y40" s="16"/>
      <c r="Z40" s="16"/>
      <c r="AA40" s="16"/>
      <c r="AB40" s="16"/>
      <c r="AC40" s="16">
        <v>19200</v>
      </c>
      <c r="AD40" s="31" t="s">
        <v>569</v>
      </c>
      <c r="AE40" s="16"/>
      <c r="AF40" s="16"/>
      <c r="AG40" s="16"/>
      <c r="AH40" s="19" t="s">
        <v>409</v>
      </c>
      <c r="AI40" s="42" t="s">
        <v>578</v>
      </c>
      <c r="AJ40" s="16"/>
      <c r="AK40" s="16"/>
      <c r="AL40" s="16"/>
      <c r="AM40" s="16"/>
      <c r="AN40" s="16">
        <v>50</v>
      </c>
      <c r="AO40" s="16"/>
      <c r="AP40" s="16"/>
      <c r="AQ40" s="16"/>
      <c r="AR40" s="16"/>
      <c r="AS40" s="16"/>
      <c r="AT40" s="16"/>
      <c r="AU40" s="43"/>
      <c r="AV40" s="43"/>
      <c r="AW40" s="45"/>
      <c r="AX40" t="s">
        <v>580</v>
      </c>
      <c r="AY40" t="s">
        <v>581</v>
      </c>
      <c r="AZ40" t="s">
        <v>582</v>
      </c>
      <c r="BA40" s="53">
        <v>36994</v>
      </c>
      <c r="BB40" s="53"/>
      <c r="BC40" s="45"/>
      <c r="BD40" s="45"/>
      <c r="BE40" s="45"/>
      <c r="BF40" s="45"/>
      <c r="BG40" s="45"/>
    </row>
    <row r="41" customFormat="1" ht="14.4" spans="1:59">
      <c r="A41" s="16" t="s">
        <v>387</v>
      </c>
      <c r="B41" s="22" t="s">
        <v>583</v>
      </c>
      <c r="C41" s="18" t="str">
        <f t="shared" si="0"/>
        <v>RMT-APL-01-MDB2-APR30-01-50002733-DL1</v>
      </c>
      <c r="D41" s="19" t="str">
        <f t="shared" si="2"/>
        <v>MTR-APL-01-MDB2-APR30-01</v>
      </c>
      <c r="E41" s="19" t="str">
        <f t="shared" si="3"/>
        <v>RMT-APL-01-MDB2-APR30-01-50002733</v>
      </c>
      <c r="F41" s="19"/>
      <c r="G41" s="19">
        <v>5</v>
      </c>
      <c r="H41" s="19"/>
      <c r="I41" s="19"/>
      <c r="J41" s="19"/>
      <c r="K41" s="19" t="s">
        <v>426</v>
      </c>
      <c r="L41" s="19" t="s">
        <v>389</v>
      </c>
      <c r="M41" s="19" t="s">
        <v>390</v>
      </c>
      <c r="N41" s="19" t="s">
        <v>391</v>
      </c>
      <c r="O41" s="230" t="s">
        <v>392</v>
      </c>
      <c r="P41" s="19" t="s">
        <v>567</v>
      </c>
      <c r="Q41" s="232" t="s">
        <v>584</v>
      </c>
      <c r="R41" s="230" t="s">
        <v>392</v>
      </c>
      <c r="S41" s="25">
        <v>50002733</v>
      </c>
      <c r="T41" s="25">
        <v>25</v>
      </c>
      <c r="U41" s="25" t="s">
        <v>432</v>
      </c>
      <c r="V41" s="19" t="s">
        <v>78</v>
      </c>
      <c r="W41" s="16"/>
      <c r="X41" s="16"/>
      <c r="Y41" s="16"/>
      <c r="Z41" s="16"/>
      <c r="AA41" s="16"/>
      <c r="AB41" s="16"/>
      <c r="AC41" s="16">
        <v>19200</v>
      </c>
      <c r="AD41" s="31" t="s">
        <v>569</v>
      </c>
      <c r="AE41" s="16"/>
      <c r="AF41" s="16"/>
      <c r="AG41" s="16"/>
      <c r="AH41" s="19" t="s">
        <v>409</v>
      </c>
      <c r="AI41" s="42" t="s">
        <v>583</v>
      </c>
      <c r="AJ41" s="16"/>
      <c r="AK41" s="16"/>
      <c r="AL41" s="16"/>
      <c r="AM41" s="16"/>
      <c r="AN41" s="16">
        <v>50</v>
      </c>
      <c r="AO41" s="16"/>
      <c r="AP41" s="16"/>
      <c r="AQ41" s="16"/>
      <c r="AR41" s="16"/>
      <c r="AS41" s="16"/>
      <c r="AT41" s="16"/>
      <c r="AU41" s="43"/>
      <c r="AV41" s="43"/>
      <c r="AW41" s="45"/>
      <c r="AX41" t="s">
        <v>585</v>
      </c>
      <c r="AY41" t="s">
        <v>586</v>
      </c>
      <c r="AZ41" t="s">
        <v>587</v>
      </c>
      <c r="BA41" s="53">
        <v>70500</v>
      </c>
      <c r="BB41" s="53"/>
      <c r="BC41" s="45"/>
      <c r="BD41" s="45"/>
      <c r="BE41" s="45"/>
      <c r="BF41" s="45"/>
      <c r="BG41" s="45"/>
    </row>
    <row r="42" customFormat="1" ht="14.4" spans="1:59">
      <c r="A42" s="16" t="s">
        <v>387</v>
      </c>
      <c r="B42" s="22" t="s">
        <v>588</v>
      </c>
      <c r="C42" s="18" t="str">
        <f t="shared" si="0"/>
        <v>RMT-APL-01-MDB2-APR31-01-50002733-DL2</v>
      </c>
      <c r="D42" s="19" t="str">
        <f t="shared" si="2"/>
        <v>MTR-APL-01-MDB2-APR31-01</v>
      </c>
      <c r="E42" s="19" t="str">
        <f t="shared" si="3"/>
        <v>RMT-APL-01-MDB2-APR31-01-50002733</v>
      </c>
      <c r="F42" s="19"/>
      <c r="G42" s="19">
        <v>5</v>
      </c>
      <c r="H42" s="19"/>
      <c r="I42" s="19"/>
      <c r="J42" s="19"/>
      <c r="K42" s="19" t="s">
        <v>426</v>
      </c>
      <c r="L42" s="19" t="s">
        <v>389</v>
      </c>
      <c r="M42" s="19" t="s">
        <v>390</v>
      </c>
      <c r="N42" s="19" t="s">
        <v>391</v>
      </c>
      <c r="O42" s="230" t="s">
        <v>392</v>
      </c>
      <c r="P42" s="19" t="s">
        <v>567</v>
      </c>
      <c r="Q42" s="230" t="s">
        <v>589</v>
      </c>
      <c r="R42" s="230" t="s">
        <v>392</v>
      </c>
      <c r="S42" s="19">
        <v>50002733</v>
      </c>
      <c r="T42" s="19">
        <v>25</v>
      </c>
      <c r="U42" s="19" t="s">
        <v>438</v>
      </c>
      <c r="V42" s="19" t="s">
        <v>439</v>
      </c>
      <c r="W42" s="16"/>
      <c r="X42" s="16"/>
      <c r="Y42" s="16"/>
      <c r="Z42" s="16"/>
      <c r="AA42" s="16"/>
      <c r="AB42" s="16"/>
      <c r="AC42" s="16">
        <v>19200</v>
      </c>
      <c r="AD42" s="31" t="s">
        <v>569</v>
      </c>
      <c r="AE42" s="16"/>
      <c r="AF42" s="16"/>
      <c r="AG42" s="16"/>
      <c r="AH42" s="19" t="s">
        <v>409</v>
      </c>
      <c r="AI42" s="42" t="s">
        <v>588</v>
      </c>
      <c r="AJ42" s="16"/>
      <c r="AK42" s="16"/>
      <c r="AL42" s="16"/>
      <c r="AM42" s="16"/>
      <c r="AN42" s="16">
        <v>50</v>
      </c>
      <c r="AO42" s="16"/>
      <c r="AP42" s="16"/>
      <c r="AQ42" s="16"/>
      <c r="AR42" s="16"/>
      <c r="AS42" s="16"/>
      <c r="AT42" s="16"/>
      <c r="AU42" s="43"/>
      <c r="AV42" s="43"/>
      <c r="AW42" s="45"/>
      <c r="AX42" t="s">
        <v>590</v>
      </c>
      <c r="AY42" t="s">
        <v>591</v>
      </c>
      <c r="AZ42" t="s">
        <v>592</v>
      </c>
      <c r="BA42" s="53">
        <v>20402</v>
      </c>
      <c r="BB42" s="53"/>
      <c r="BC42" s="45"/>
      <c r="BD42" s="45"/>
      <c r="BE42" s="45"/>
      <c r="BF42" s="45"/>
      <c r="BG42" s="45"/>
    </row>
    <row r="43" customFormat="1" ht="14.4" spans="1:59">
      <c r="A43" s="16" t="s">
        <v>387</v>
      </c>
      <c r="B43" s="22" t="s">
        <v>593</v>
      </c>
      <c r="C43" s="18" t="str">
        <f t="shared" si="0"/>
        <v>RMT-APL-01-MDB2-APR32-01-50002733-DL3</v>
      </c>
      <c r="D43" s="19" t="str">
        <f t="shared" si="2"/>
        <v>MTR-APL-01-MDB2-APR32-01</v>
      </c>
      <c r="E43" s="19" t="str">
        <f t="shared" si="3"/>
        <v>RMT-APL-01-MDB2-APR32-01-50002733</v>
      </c>
      <c r="F43" s="19"/>
      <c r="G43" s="19">
        <v>5</v>
      </c>
      <c r="H43" s="19"/>
      <c r="I43" s="19"/>
      <c r="J43" s="19"/>
      <c r="K43" s="19" t="s">
        <v>426</v>
      </c>
      <c r="L43" s="19" t="s">
        <v>389</v>
      </c>
      <c r="M43" s="19" t="s">
        <v>390</v>
      </c>
      <c r="N43" s="19" t="s">
        <v>391</v>
      </c>
      <c r="O43" s="230" t="s">
        <v>392</v>
      </c>
      <c r="P43" s="19" t="s">
        <v>567</v>
      </c>
      <c r="Q43" s="230" t="s">
        <v>594</v>
      </c>
      <c r="R43" s="230" t="s">
        <v>392</v>
      </c>
      <c r="S43" s="19">
        <v>50002733</v>
      </c>
      <c r="T43" s="19">
        <v>25</v>
      </c>
      <c r="U43" s="19" t="s">
        <v>445</v>
      </c>
      <c r="V43" s="19" t="s">
        <v>446</v>
      </c>
      <c r="W43" s="16"/>
      <c r="X43" s="16"/>
      <c r="Y43" s="16"/>
      <c r="Z43" s="16"/>
      <c r="AA43" s="16"/>
      <c r="AB43" s="16"/>
      <c r="AC43" s="16">
        <v>19200</v>
      </c>
      <c r="AD43" s="31" t="s">
        <v>569</v>
      </c>
      <c r="AE43" s="16"/>
      <c r="AF43" s="16"/>
      <c r="AG43" s="16"/>
      <c r="AH43" s="19" t="s">
        <v>409</v>
      </c>
      <c r="AI43" s="42" t="s">
        <v>593</v>
      </c>
      <c r="AJ43" s="16"/>
      <c r="AK43" s="16"/>
      <c r="AL43" s="16"/>
      <c r="AM43" s="16"/>
      <c r="AN43" s="16">
        <v>50</v>
      </c>
      <c r="AO43" s="16"/>
      <c r="AP43" s="16"/>
      <c r="AQ43" s="16"/>
      <c r="AR43" s="16"/>
      <c r="AS43" s="16"/>
      <c r="AT43" s="16"/>
      <c r="AU43" s="43"/>
      <c r="AV43" s="43"/>
      <c r="AW43" s="45"/>
      <c r="AX43" t="s">
        <v>595</v>
      </c>
      <c r="AY43" t="s">
        <v>596</v>
      </c>
      <c r="AZ43" t="s">
        <v>597</v>
      </c>
      <c r="BA43" s="53">
        <v>8390</v>
      </c>
      <c r="BB43" s="53"/>
      <c r="BC43" s="45"/>
      <c r="BD43" s="45"/>
      <c r="BE43" s="45"/>
      <c r="BF43" s="45"/>
      <c r="BG43" s="45"/>
    </row>
    <row r="44" customFormat="1" ht="14.4" spans="1:59">
      <c r="A44" s="16" t="s">
        <v>387</v>
      </c>
      <c r="B44" s="22" t="s">
        <v>598</v>
      </c>
      <c r="C44" s="18" t="str">
        <f t="shared" si="0"/>
        <v>RMT-APL-01-MDB2-APR33-01-50002751-DL1</v>
      </c>
      <c r="D44" s="19" t="str">
        <f t="shared" si="2"/>
        <v>MTR-APL-01-MDB2-APR33-01</v>
      </c>
      <c r="E44" s="19" t="str">
        <f t="shared" si="3"/>
        <v>RMT-APL-01-MDB2-APR33-01-50002751</v>
      </c>
      <c r="F44" s="19"/>
      <c r="G44" s="19">
        <v>5</v>
      </c>
      <c r="H44" s="19"/>
      <c r="I44" s="19"/>
      <c r="J44" s="19"/>
      <c r="K44" s="19" t="s">
        <v>426</v>
      </c>
      <c r="L44" s="19" t="s">
        <v>389</v>
      </c>
      <c r="M44" s="19" t="s">
        <v>390</v>
      </c>
      <c r="N44" s="19" t="s">
        <v>391</v>
      </c>
      <c r="O44" s="230" t="s">
        <v>392</v>
      </c>
      <c r="P44" s="19" t="s">
        <v>567</v>
      </c>
      <c r="Q44" s="232" t="s">
        <v>599</v>
      </c>
      <c r="R44" s="230" t="s">
        <v>392</v>
      </c>
      <c r="S44" s="25">
        <v>50002751</v>
      </c>
      <c r="T44" s="25">
        <v>26</v>
      </c>
      <c r="U44" s="25" t="s">
        <v>432</v>
      </c>
      <c r="V44" s="19" t="s">
        <v>78</v>
      </c>
      <c r="W44" s="16"/>
      <c r="X44" s="16"/>
      <c r="Y44" s="16"/>
      <c r="Z44" s="16"/>
      <c r="AA44" s="16"/>
      <c r="AB44" s="16"/>
      <c r="AC44" s="16">
        <v>19200</v>
      </c>
      <c r="AD44" s="31" t="s">
        <v>569</v>
      </c>
      <c r="AE44" s="16"/>
      <c r="AF44" s="16"/>
      <c r="AG44" s="16"/>
      <c r="AH44" s="19" t="s">
        <v>409</v>
      </c>
      <c r="AI44" s="42" t="s">
        <v>598</v>
      </c>
      <c r="AJ44" s="16"/>
      <c r="AK44" s="16"/>
      <c r="AL44" s="16"/>
      <c r="AM44" s="16"/>
      <c r="AN44" s="16">
        <v>50</v>
      </c>
      <c r="AO44" s="16"/>
      <c r="AP44" s="16"/>
      <c r="AQ44" s="16"/>
      <c r="AR44" s="16"/>
      <c r="AS44" s="16"/>
      <c r="AT44" s="16"/>
      <c r="AU44" s="43"/>
      <c r="AV44" s="43"/>
      <c r="AW44" s="45"/>
      <c r="AX44" t="s">
        <v>600</v>
      </c>
      <c r="AY44" t="s">
        <v>601</v>
      </c>
      <c r="AZ44" t="s">
        <v>602</v>
      </c>
      <c r="BA44" s="53">
        <v>30414</v>
      </c>
      <c r="BB44" s="53"/>
      <c r="BC44" s="45"/>
      <c r="BD44" s="45"/>
      <c r="BE44" s="45"/>
      <c r="BF44" s="45"/>
      <c r="BG44" s="45"/>
    </row>
    <row r="45" customFormat="1" ht="14.4" spans="1:59">
      <c r="A45" s="16" t="s">
        <v>387</v>
      </c>
      <c r="B45" s="22" t="s">
        <v>603</v>
      </c>
      <c r="C45" s="18" t="str">
        <f t="shared" si="0"/>
        <v>RMT-APL-01-MDB2-APR34-01-50002751-DL2</v>
      </c>
      <c r="D45" s="19" t="str">
        <f t="shared" si="2"/>
        <v>MTR-APL-01-MDB2-APR34-01</v>
      </c>
      <c r="E45" s="19" t="str">
        <f t="shared" si="3"/>
        <v>RMT-APL-01-MDB2-APR34-01-50002751</v>
      </c>
      <c r="F45" s="19"/>
      <c r="G45" s="19">
        <v>5</v>
      </c>
      <c r="H45" s="19"/>
      <c r="I45" s="19"/>
      <c r="J45" s="19"/>
      <c r="K45" s="19" t="s">
        <v>426</v>
      </c>
      <c r="L45" s="19" t="s">
        <v>389</v>
      </c>
      <c r="M45" s="19" t="s">
        <v>390</v>
      </c>
      <c r="N45" s="19" t="s">
        <v>391</v>
      </c>
      <c r="O45" s="230" t="s">
        <v>392</v>
      </c>
      <c r="P45" s="19" t="s">
        <v>567</v>
      </c>
      <c r="Q45" s="230" t="s">
        <v>604</v>
      </c>
      <c r="R45" s="230" t="s">
        <v>392</v>
      </c>
      <c r="S45" s="19">
        <v>50002751</v>
      </c>
      <c r="T45" s="19">
        <v>26</v>
      </c>
      <c r="U45" s="19" t="s">
        <v>438</v>
      </c>
      <c r="V45" s="19" t="s">
        <v>439</v>
      </c>
      <c r="W45" s="16"/>
      <c r="X45" s="16"/>
      <c r="Y45" s="16"/>
      <c r="Z45" s="16"/>
      <c r="AA45" s="16"/>
      <c r="AB45" s="16"/>
      <c r="AC45" s="16">
        <v>19200</v>
      </c>
      <c r="AD45" s="31" t="s">
        <v>569</v>
      </c>
      <c r="AE45" s="16"/>
      <c r="AF45" s="16"/>
      <c r="AG45" s="16"/>
      <c r="AH45" s="19" t="s">
        <v>409</v>
      </c>
      <c r="AI45" s="42" t="s">
        <v>603</v>
      </c>
      <c r="AJ45" s="16"/>
      <c r="AK45" s="16"/>
      <c r="AL45" s="16"/>
      <c r="AM45" s="16"/>
      <c r="AN45" s="16">
        <v>50</v>
      </c>
      <c r="AO45" s="16"/>
      <c r="AP45" s="16"/>
      <c r="AQ45" s="16"/>
      <c r="AR45" s="16"/>
      <c r="AS45" s="16"/>
      <c r="AT45" s="16"/>
      <c r="AU45" s="43"/>
      <c r="AV45" s="43"/>
      <c r="AW45" s="45"/>
      <c r="AX45" t="s">
        <v>605</v>
      </c>
      <c r="AY45" t="s">
        <v>606</v>
      </c>
      <c r="AZ45" t="s">
        <v>607</v>
      </c>
      <c r="BA45" s="53">
        <v>33418</v>
      </c>
      <c r="BB45" s="53"/>
      <c r="BC45" s="45"/>
      <c r="BD45" s="45"/>
      <c r="BE45" s="45"/>
      <c r="BF45" s="45"/>
      <c r="BG45" s="45"/>
    </row>
    <row r="46" customFormat="1" ht="14.4" spans="1:59">
      <c r="A46" s="16" t="s">
        <v>387</v>
      </c>
      <c r="B46" s="22" t="s">
        <v>608</v>
      </c>
      <c r="C46" s="18" t="str">
        <f t="shared" si="0"/>
        <v>RMT-APL-01-MDB2-APR35-01-50002751-DL3</v>
      </c>
      <c r="D46" s="19" t="str">
        <f t="shared" si="2"/>
        <v>MTR-APL-01-MDB2-APR35-01</v>
      </c>
      <c r="E46" s="19" t="str">
        <f t="shared" si="3"/>
        <v>RMT-APL-01-MDB2-APR35-01-50002751</v>
      </c>
      <c r="F46" s="19"/>
      <c r="G46" s="19">
        <v>5</v>
      </c>
      <c r="H46" s="19"/>
      <c r="I46" s="19"/>
      <c r="J46" s="19"/>
      <c r="K46" s="19" t="s">
        <v>426</v>
      </c>
      <c r="L46" s="19" t="s">
        <v>389</v>
      </c>
      <c r="M46" s="19" t="s">
        <v>390</v>
      </c>
      <c r="N46" s="19" t="s">
        <v>391</v>
      </c>
      <c r="O46" s="230" t="s">
        <v>392</v>
      </c>
      <c r="P46" s="19" t="s">
        <v>567</v>
      </c>
      <c r="Q46" s="230" t="s">
        <v>609</v>
      </c>
      <c r="R46" s="230" t="s">
        <v>392</v>
      </c>
      <c r="S46" s="19">
        <v>50002751</v>
      </c>
      <c r="T46" s="19">
        <v>26</v>
      </c>
      <c r="U46" s="19" t="s">
        <v>445</v>
      </c>
      <c r="V46" s="19" t="s">
        <v>446</v>
      </c>
      <c r="W46" s="16"/>
      <c r="X46" s="16"/>
      <c r="Y46" s="16"/>
      <c r="Z46" s="16"/>
      <c r="AA46" s="16"/>
      <c r="AB46" s="16"/>
      <c r="AC46" s="16">
        <v>19200</v>
      </c>
      <c r="AD46" s="31" t="s">
        <v>569</v>
      </c>
      <c r="AE46" s="16"/>
      <c r="AF46" s="16"/>
      <c r="AG46" s="16"/>
      <c r="AH46" s="19" t="s">
        <v>409</v>
      </c>
      <c r="AI46" s="42" t="s">
        <v>608</v>
      </c>
      <c r="AJ46" s="16"/>
      <c r="AK46" s="16"/>
      <c r="AL46" s="16"/>
      <c r="AM46" s="16"/>
      <c r="AN46" s="16">
        <v>50</v>
      </c>
      <c r="AO46" s="16"/>
      <c r="AP46" s="16"/>
      <c r="AQ46" s="16"/>
      <c r="AR46" s="16"/>
      <c r="AS46" s="16"/>
      <c r="AT46" s="16"/>
      <c r="AU46" s="43"/>
      <c r="AV46" s="43"/>
      <c r="AW46" s="45"/>
      <c r="AX46" t="s">
        <v>610</v>
      </c>
      <c r="AY46" t="s">
        <v>611</v>
      </c>
      <c r="AZ46" t="s">
        <v>612</v>
      </c>
      <c r="BA46" s="53">
        <v>37768</v>
      </c>
      <c r="BB46" s="53"/>
      <c r="BC46" s="45"/>
      <c r="BD46" s="45"/>
      <c r="BE46" s="45"/>
      <c r="BF46" s="45"/>
      <c r="BG46" s="45"/>
    </row>
    <row r="47" customFormat="1" ht="14.4" spans="1:59">
      <c r="A47" s="16" t="s">
        <v>387</v>
      </c>
      <c r="B47" s="22" t="s">
        <v>613</v>
      </c>
      <c r="C47" s="18" t="str">
        <f t="shared" si="0"/>
        <v>RMT-APL-01-MDB2-APR36-01-50002683-DL1</v>
      </c>
      <c r="D47" s="19" t="str">
        <f t="shared" si="2"/>
        <v>MTR-APL-01-MDB2-APR36-01</v>
      </c>
      <c r="E47" s="19" t="str">
        <f t="shared" si="3"/>
        <v>RMT-APL-01-MDB2-APR36-01-50002683</v>
      </c>
      <c r="F47" s="19"/>
      <c r="G47" s="19">
        <v>5</v>
      </c>
      <c r="H47" s="19"/>
      <c r="I47" s="19"/>
      <c r="J47" s="19"/>
      <c r="K47" s="19" t="s">
        <v>426</v>
      </c>
      <c r="L47" s="19" t="s">
        <v>389</v>
      </c>
      <c r="M47" s="19" t="s">
        <v>390</v>
      </c>
      <c r="N47" s="19" t="s">
        <v>391</v>
      </c>
      <c r="O47" s="230" t="s">
        <v>392</v>
      </c>
      <c r="P47" s="19" t="s">
        <v>567</v>
      </c>
      <c r="Q47" s="232" t="s">
        <v>614</v>
      </c>
      <c r="R47" s="230" t="s">
        <v>392</v>
      </c>
      <c r="S47" s="25">
        <v>50002683</v>
      </c>
      <c r="T47" s="25">
        <v>27</v>
      </c>
      <c r="U47" s="25" t="s">
        <v>432</v>
      </c>
      <c r="V47" s="19" t="s">
        <v>78</v>
      </c>
      <c r="W47" s="16"/>
      <c r="X47" s="16"/>
      <c r="Y47" s="16"/>
      <c r="Z47" s="16"/>
      <c r="AA47" s="16"/>
      <c r="AB47" s="16"/>
      <c r="AC47" s="16">
        <v>19200</v>
      </c>
      <c r="AD47" s="31" t="s">
        <v>569</v>
      </c>
      <c r="AE47" s="16"/>
      <c r="AF47" s="16"/>
      <c r="AG47" s="16"/>
      <c r="AH47" s="19" t="s">
        <v>409</v>
      </c>
      <c r="AI47" s="42" t="s">
        <v>613</v>
      </c>
      <c r="AJ47" s="16"/>
      <c r="AK47" s="16"/>
      <c r="AL47" s="16"/>
      <c r="AM47" s="16"/>
      <c r="AN47" s="16">
        <v>50</v>
      </c>
      <c r="AO47" s="16"/>
      <c r="AP47" s="16"/>
      <c r="AQ47" s="16"/>
      <c r="AR47" s="16"/>
      <c r="AS47" s="16"/>
      <c r="AT47" s="16"/>
      <c r="AU47" s="43"/>
      <c r="AV47" s="43"/>
      <c r="AW47" s="45"/>
      <c r="AX47" t="s">
        <v>615</v>
      </c>
      <c r="AY47" t="s">
        <v>616</v>
      </c>
      <c r="AZ47" t="s">
        <v>617</v>
      </c>
      <c r="BA47" s="53">
        <v>43644</v>
      </c>
      <c r="BB47" s="53"/>
      <c r="BC47" s="45"/>
      <c r="BD47" s="45"/>
      <c r="BE47" s="45"/>
      <c r="BF47" s="45"/>
      <c r="BG47" s="45"/>
    </row>
    <row r="48" customFormat="1" ht="14.4" spans="1:59">
      <c r="A48" s="16" t="s">
        <v>387</v>
      </c>
      <c r="B48" s="17" t="s">
        <v>618</v>
      </c>
      <c r="C48" s="18" t="str">
        <f t="shared" si="0"/>
        <v>RMT-APL-01-MSB-APR37-01-50002764-DL1</v>
      </c>
      <c r="D48" s="19" t="str">
        <f t="shared" si="2"/>
        <v>MTR-APL-01-MSB-APR37-01</v>
      </c>
      <c r="E48" s="19" t="str">
        <f t="shared" si="3"/>
        <v>RMT-APL-01-MSB-APR37-01-50002764</v>
      </c>
      <c r="F48" s="19"/>
      <c r="G48" s="19">
        <v>5</v>
      </c>
      <c r="H48" s="19"/>
      <c r="I48" s="19"/>
      <c r="J48" s="19"/>
      <c r="K48" s="19" t="s">
        <v>426</v>
      </c>
      <c r="L48" s="19" t="s">
        <v>389</v>
      </c>
      <c r="M48" s="19" t="s">
        <v>390</v>
      </c>
      <c r="N48" s="19" t="s">
        <v>391</v>
      </c>
      <c r="O48" s="230" t="s">
        <v>392</v>
      </c>
      <c r="P48" s="19" t="s">
        <v>393</v>
      </c>
      <c r="Q48" s="232" t="s">
        <v>619</v>
      </c>
      <c r="R48" s="230" t="s">
        <v>392</v>
      </c>
      <c r="S48" s="25">
        <v>50002764</v>
      </c>
      <c r="T48" s="26">
        <v>28</v>
      </c>
      <c r="U48" s="25" t="s">
        <v>432</v>
      </c>
      <c r="V48" s="19" t="s">
        <v>78</v>
      </c>
      <c r="W48" s="16"/>
      <c r="X48" s="16"/>
      <c r="Y48" s="16"/>
      <c r="Z48" s="16">
        <v>8</v>
      </c>
      <c r="AA48" s="16">
        <v>1</v>
      </c>
      <c r="AB48" s="16" t="s">
        <v>397</v>
      </c>
      <c r="AC48" s="16">
        <v>9600</v>
      </c>
      <c r="AD48" s="29" t="s">
        <v>398</v>
      </c>
      <c r="AE48" s="16"/>
      <c r="AF48" s="16"/>
      <c r="AG48" s="16"/>
      <c r="AH48" s="19" t="s">
        <v>409</v>
      </c>
      <c r="AI48" s="42" t="s">
        <v>618</v>
      </c>
      <c r="AJ48" s="16"/>
      <c r="AK48" s="16"/>
      <c r="AL48" s="16"/>
      <c r="AM48" s="16"/>
      <c r="AN48" s="16">
        <v>50</v>
      </c>
      <c r="AO48" s="16"/>
      <c r="AP48" s="16"/>
      <c r="AQ48" s="16"/>
      <c r="AR48" s="16"/>
      <c r="AS48" s="16"/>
      <c r="AT48" s="16"/>
      <c r="AU48" s="43"/>
      <c r="AV48" s="43"/>
      <c r="AW48" s="45"/>
      <c r="AX48" t="s">
        <v>620</v>
      </c>
      <c r="AY48" t="s">
        <v>621</v>
      </c>
      <c r="AZ48" t="s">
        <v>622</v>
      </c>
      <c r="BA48" s="53">
        <v>36515</v>
      </c>
      <c r="BB48" s="53"/>
      <c r="BC48" s="45"/>
      <c r="BD48" s="45"/>
      <c r="BE48" s="45"/>
      <c r="BF48" s="45"/>
      <c r="BG48" s="45"/>
    </row>
    <row r="49" customFormat="1" ht="14.4" spans="1:59">
      <c r="A49" s="16" t="s">
        <v>387</v>
      </c>
      <c r="B49" s="17" t="s">
        <v>623</v>
      </c>
      <c r="C49" s="18" t="str">
        <f t="shared" si="0"/>
        <v>RMT-APL-01-MSB-APR38-01-50002764-DL2</v>
      </c>
      <c r="D49" s="19" t="str">
        <f t="shared" si="2"/>
        <v>MTR-APL-01-MSB-APR38-01</v>
      </c>
      <c r="E49" s="19" t="str">
        <f t="shared" si="3"/>
        <v>RMT-APL-01-MSB-APR38-01-50002764</v>
      </c>
      <c r="F49" s="19"/>
      <c r="G49" s="19">
        <v>5</v>
      </c>
      <c r="H49" s="19"/>
      <c r="I49" s="19"/>
      <c r="J49" s="19"/>
      <c r="K49" s="19" t="s">
        <v>426</v>
      </c>
      <c r="L49" s="19" t="s">
        <v>389</v>
      </c>
      <c r="M49" s="19" t="s">
        <v>390</v>
      </c>
      <c r="N49" s="19" t="s">
        <v>391</v>
      </c>
      <c r="O49" s="230" t="s">
        <v>392</v>
      </c>
      <c r="P49" s="19" t="s">
        <v>393</v>
      </c>
      <c r="Q49" s="230" t="s">
        <v>624</v>
      </c>
      <c r="R49" s="230" t="s">
        <v>392</v>
      </c>
      <c r="S49" s="19">
        <v>50002764</v>
      </c>
      <c r="T49" s="26">
        <v>28</v>
      </c>
      <c r="U49" s="19" t="s">
        <v>438</v>
      </c>
      <c r="V49" s="19" t="s">
        <v>439</v>
      </c>
      <c r="W49" s="16"/>
      <c r="X49" s="16"/>
      <c r="Y49" s="16"/>
      <c r="Z49" s="16">
        <v>8</v>
      </c>
      <c r="AA49" s="16">
        <v>1</v>
      </c>
      <c r="AB49" s="16" t="s">
        <v>397</v>
      </c>
      <c r="AC49" s="16">
        <v>9600</v>
      </c>
      <c r="AD49" s="29" t="s">
        <v>398</v>
      </c>
      <c r="AE49" s="16"/>
      <c r="AF49" s="16"/>
      <c r="AG49" s="16"/>
      <c r="AH49" s="19" t="s">
        <v>409</v>
      </c>
      <c r="AI49" s="42" t="s">
        <v>623</v>
      </c>
      <c r="AJ49" s="16"/>
      <c r="AK49" s="16"/>
      <c r="AL49" s="16"/>
      <c r="AM49" s="16"/>
      <c r="AN49" s="16">
        <v>50</v>
      </c>
      <c r="AO49" s="16"/>
      <c r="AP49" s="16"/>
      <c r="AQ49" s="16"/>
      <c r="AR49" s="16"/>
      <c r="AS49" s="16"/>
      <c r="AT49" s="16"/>
      <c r="AU49" s="43"/>
      <c r="AV49" s="43"/>
      <c r="AW49" s="45"/>
      <c r="AX49" t="s">
        <v>625</v>
      </c>
      <c r="AY49" t="s">
        <v>626</v>
      </c>
      <c r="AZ49" t="s">
        <v>627</v>
      </c>
      <c r="BA49" s="53">
        <v>35495</v>
      </c>
      <c r="BB49" s="53"/>
      <c r="BC49" s="45"/>
      <c r="BD49" s="45"/>
      <c r="BE49" s="45"/>
      <c r="BF49" s="45"/>
      <c r="BG49" s="45"/>
    </row>
    <row r="50" customFormat="1" ht="14.4" spans="1:59">
      <c r="A50" s="16" t="s">
        <v>387</v>
      </c>
      <c r="B50" s="17" t="s">
        <v>628</v>
      </c>
      <c r="C50" s="18" t="str">
        <f t="shared" si="0"/>
        <v>RMT-APL-01-MSB-APR39-01-50002764-DL3</v>
      </c>
      <c r="D50" s="19" t="str">
        <f t="shared" si="2"/>
        <v>MTR-APL-01-MSB-APR39-01</v>
      </c>
      <c r="E50" s="19" t="str">
        <f t="shared" si="3"/>
        <v>RMT-APL-01-MSB-APR39-01-50002764</v>
      </c>
      <c r="F50" s="19"/>
      <c r="G50" s="19">
        <v>5</v>
      </c>
      <c r="H50" s="19"/>
      <c r="I50" s="19"/>
      <c r="J50" s="19"/>
      <c r="K50" s="19" t="s">
        <v>426</v>
      </c>
      <c r="L50" s="19" t="s">
        <v>389</v>
      </c>
      <c r="M50" s="19" t="s">
        <v>390</v>
      </c>
      <c r="N50" s="19" t="s">
        <v>391</v>
      </c>
      <c r="O50" s="230" t="s">
        <v>392</v>
      </c>
      <c r="P50" s="19" t="s">
        <v>393</v>
      </c>
      <c r="Q50" s="230" t="s">
        <v>629</v>
      </c>
      <c r="R50" s="230" t="s">
        <v>392</v>
      </c>
      <c r="S50" s="19">
        <v>50002764</v>
      </c>
      <c r="T50" s="26">
        <v>28</v>
      </c>
      <c r="U50" s="19" t="s">
        <v>445</v>
      </c>
      <c r="V50" s="19" t="s">
        <v>446</v>
      </c>
      <c r="W50" s="16"/>
      <c r="X50" s="16"/>
      <c r="Y50" s="16"/>
      <c r="Z50" s="16">
        <v>8</v>
      </c>
      <c r="AA50" s="16">
        <v>1</v>
      </c>
      <c r="AB50" s="16" t="s">
        <v>397</v>
      </c>
      <c r="AC50" s="16">
        <v>9600</v>
      </c>
      <c r="AD50" s="29" t="s">
        <v>398</v>
      </c>
      <c r="AE50" s="16"/>
      <c r="AF50" s="16"/>
      <c r="AG50" s="16"/>
      <c r="AH50" s="19" t="s">
        <v>409</v>
      </c>
      <c r="AI50" s="42" t="s">
        <v>628</v>
      </c>
      <c r="AJ50" s="16"/>
      <c r="AK50" s="16"/>
      <c r="AL50" s="16"/>
      <c r="AM50" s="16"/>
      <c r="AN50" s="16">
        <v>50</v>
      </c>
      <c r="AO50" s="16"/>
      <c r="AP50" s="16"/>
      <c r="AQ50" s="16"/>
      <c r="AR50" s="16"/>
      <c r="AS50" s="16"/>
      <c r="AT50" s="16"/>
      <c r="AU50" s="43"/>
      <c r="AV50" s="43"/>
      <c r="AW50" s="45"/>
      <c r="AX50" t="s">
        <v>630</v>
      </c>
      <c r="AY50" t="s">
        <v>631</v>
      </c>
      <c r="AZ50" t="s">
        <v>632</v>
      </c>
      <c r="BA50" s="53">
        <v>12726</v>
      </c>
      <c r="BB50" s="53"/>
      <c r="BC50" s="45"/>
      <c r="BD50" s="45"/>
      <c r="BE50" s="45"/>
      <c r="BF50" s="45"/>
      <c r="BG50" s="45"/>
    </row>
    <row r="51" customFormat="1" ht="14.4" spans="1:59">
      <c r="A51" s="16" t="s">
        <v>387</v>
      </c>
      <c r="B51" s="23" t="s">
        <v>633</v>
      </c>
      <c r="C51" s="18" t="str">
        <f t="shared" si="0"/>
        <v>RMT-APL-01-MDB4-APR40-01-50002690-DL1</v>
      </c>
      <c r="D51" s="19" t="str">
        <f t="shared" si="2"/>
        <v>MTR-APL-01-MDB4-APR40-01</v>
      </c>
      <c r="E51" s="19" t="str">
        <f t="shared" si="3"/>
        <v>RMT-APL-01-MDB4-APR40-01-50002690</v>
      </c>
      <c r="F51" s="19"/>
      <c r="G51" s="19">
        <v>5</v>
      </c>
      <c r="H51" s="19"/>
      <c r="I51" s="19"/>
      <c r="J51" s="19"/>
      <c r="K51" s="19" t="s">
        <v>426</v>
      </c>
      <c r="L51" s="19" t="s">
        <v>389</v>
      </c>
      <c r="M51" s="19" t="s">
        <v>390</v>
      </c>
      <c r="N51" s="19" t="s">
        <v>391</v>
      </c>
      <c r="O51" s="230" t="s">
        <v>392</v>
      </c>
      <c r="P51" s="19" t="s">
        <v>634</v>
      </c>
      <c r="Q51" s="232" t="s">
        <v>635</v>
      </c>
      <c r="R51" s="230" t="s">
        <v>392</v>
      </c>
      <c r="S51" s="25">
        <v>50002690</v>
      </c>
      <c r="T51" s="25">
        <v>29</v>
      </c>
      <c r="U51" s="25" t="s">
        <v>432</v>
      </c>
      <c r="V51" s="19" t="s">
        <v>78</v>
      </c>
      <c r="W51" s="16"/>
      <c r="X51" s="16"/>
      <c r="Y51" s="16"/>
      <c r="Z51" s="16"/>
      <c r="AA51" s="16"/>
      <c r="AB51" s="16"/>
      <c r="AC51" s="16">
        <v>19200</v>
      </c>
      <c r="AD51" s="32" t="s">
        <v>636</v>
      </c>
      <c r="AE51" s="16"/>
      <c r="AF51" s="16"/>
      <c r="AG51" s="16"/>
      <c r="AH51" s="19" t="s">
        <v>409</v>
      </c>
      <c r="AI51" s="42" t="s">
        <v>633</v>
      </c>
      <c r="AJ51" s="16"/>
      <c r="AK51" s="16"/>
      <c r="AL51" s="16"/>
      <c r="AM51" s="16"/>
      <c r="AN51" s="16">
        <v>50</v>
      </c>
      <c r="AO51" s="16"/>
      <c r="AP51" s="16"/>
      <c r="AQ51" s="16"/>
      <c r="AR51" s="16"/>
      <c r="AS51" s="16"/>
      <c r="AT51" s="16"/>
      <c r="AU51" s="43"/>
      <c r="AV51" s="43"/>
      <c r="AW51" s="45"/>
      <c r="AX51" t="s">
        <v>637</v>
      </c>
      <c r="AY51" t="s">
        <v>638</v>
      </c>
      <c r="AZ51" t="s">
        <v>639</v>
      </c>
      <c r="BA51" s="53">
        <v>87073</v>
      </c>
      <c r="BB51" s="53"/>
      <c r="BC51" s="45"/>
      <c r="BD51" s="45"/>
      <c r="BE51" s="45"/>
      <c r="BF51" s="45"/>
      <c r="BG51" s="45"/>
    </row>
    <row r="52" customFormat="1" ht="14.4" spans="1:59">
      <c r="A52" s="16" t="s">
        <v>387</v>
      </c>
      <c r="B52" s="23" t="s">
        <v>640</v>
      </c>
      <c r="C52" s="18" t="str">
        <f t="shared" si="0"/>
        <v>RMT-APL-01-MDB4-APR41-01-50002690-DL2</v>
      </c>
      <c r="D52" s="19" t="str">
        <f t="shared" si="2"/>
        <v>MTR-APL-01-MDB4-APR41-01</v>
      </c>
      <c r="E52" s="19" t="str">
        <f t="shared" si="3"/>
        <v>RMT-APL-01-MDB4-APR41-01-50002690</v>
      </c>
      <c r="F52" s="19"/>
      <c r="G52" s="19">
        <v>5</v>
      </c>
      <c r="H52" s="19"/>
      <c r="I52" s="19"/>
      <c r="J52" s="19"/>
      <c r="K52" s="19" t="s">
        <v>426</v>
      </c>
      <c r="L52" s="19" t="s">
        <v>389</v>
      </c>
      <c r="M52" s="19" t="s">
        <v>390</v>
      </c>
      <c r="N52" s="19" t="s">
        <v>391</v>
      </c>
      <c r="O52" s="230" t="s">
        <v>392</v>
      </c>
      <c r="P52" s="19" t="s">
        <v>634</v>
      </c>
      <c r="Q52" s="230" t="s">
        <v>641</v>
      </c>
      <c r="R52" s="230" t="s">
        <v>392</v>
      </c>
      <c r="S52" s="19">
        <v>50002690</v>
      </c>
      <c r="T52" s="19">
        <v>29</v>
      </c>
      <c r="U52" s="19" t="s">
        <v>438</v>
      </c>
      <c r="V52" s="19" t="s">
        <v>439</v>
      </c>
      <c r="W52" s="16"/>
      <c r="X52" s="16"/>
      <c r="Y52" s="16"/>
      <c r="Z52" s="16"/>
      <c r="AA52" s="16"/>
      <c r="AB52" s="16"/>
      <c r="AC52" s="16">
        <v>19200</v>
      </c>
      <c r="AD52" s="32" t="s">
        <v>636</v>
      </c>
      <c r="AE52" s="16"/>
      <c r="AF52" s="16"/>
      <c r="AG52" s="16"/>
      <c r="AH52" s="19" t="s">
        <v>409</v>
      </c>
      <c r="AI52" s="42" t="s">
        <v>640</v>
      </c>
      <c r="AJ52" s="16"/>
      <c r="AK52" s="16"/>
      <c r="AL52" s="16"/>
      <c r="AM52" s="16"/>
      <c r="AN52" s="16">
        <v>50</v>
      </c>
      <c r="AO52" s="16"/>
      <c r="AP52" s="16"/>
      <c r="AQ52" s="16"/>
      <c r="AR52" s="16"/>
      <c r="AS52" s="16"/>
      <c r="AT52" s="16"/>
      <c r="AU52" s="43"/>
      <c r="AV52" s="43"/>
      <c r="AW52" s="45"/>
      <c r="AX52" t="s">
        <v>642</v>
      </c>
      <c r="AY52" t="s">
        <v>643</v>
      </c>
      <c r="AZ52" t="s">
        <v>644</v>
      </c>
      <c r="BA52" s="53">
        <v>15337</v>
      </c>
      <c r="BB52" s="53"/>
      <c r="BC52" s="45"/>
      <c r="BD52" s="45"/>
      <c r="BE52" s="45"/>
      <c r="BF52" s="45"/>
      <c r="BG52" s="45"/>
    </row>
    <row r="53" customFormat="1" ht="14.4" spans="1:59">
      <c r="A53" s="16" t="s">
        <v>387</v>
      </c>
      <c r="B53" s="23" t="s">
        <v>645</v>
      </c>
      <c r="C53" s="18" t="str">
        <f t="shared" si="0"/>
        <v>RMT-APL-01-MDB4-APR42-01-50002690-DL3</v>
      </c>
      <c r="D53" s="19" t="str">
        <f t="shared" si="2"/>
        <v>MTR-APL-01-MDB4-APR42-01</v>
      </c>
      <c r="E53" s="19" t="str">
        <f t="shared" si="3"/>
        <v>RMT-APL-01-MDB4-APR42-01-50002690</v>
      </c>
      <c r="F53" s="19"/>
      <c r="G53" s="19">
        <v>5</v>
      </c>
      <c r="H53" s="19"/>
      <c r="I53" s="19"/>
      <c r="J53" s="19"/>
      <c r="K53" s="19" t="s">
        <v>426</v>
      </c>
      <c r="L53" s="19" t="s">
        <v>389</v>
      </c>
      <c r="M53" s="19" t="s">
        <v>390</v>
      </c>
      <c r="N53" s="19" t="s">
        <v>391</v>
      </c>
      <c r="O53" s="230" t="s">
        <v>392</v>
      </c>
      <c r="P53" s="19" t="s">
        <v>634</v>
      </c>
      <c r="Q53" s="230" t="s">
        <v>646</v>
      </c>
      <c r="R53" s="230" t="s">
        <v>392</v>
      </c>
      <c r="S53" s="19">
        <v>50002690</v>
      </c>
      <c r="T53" s="19">
        <v>29</v>
      </c>
      <c r="U53" s="19" t="s">
        <v>445</v>
      </c>
      <c r="V53" s="19" t="s">
        <v>446</v>
      </c>
      <c r="W53" s="16"/>
      <c r="X53" s="16"/>
      <c r="Y53" s="16"/>
      <c r="Z53" s="16"/>
      <c r="AA53" s="16"/>
      <c r="AB53" s="16"/>
      <c r="AC53" s="16">
        <v>19200</v>
      </c>
      <c r="AD53" s="32" t="s">
        <v>636</v>
      </c>
      <c r="AE53" s="16"/>
      <c r="AF53" s="16"/>
      <c r="AG53" s="16"/>
      <c r="AH53" s="19" t="s">
        <v>409</v>
      </c>
      <c r="AI53" s="42" t="s">
        <v>645</v>
      </c>
      <c r="AJ53" s="16"/>
      <c r="AK53" s="16"/>
      <c r="AL53" s="16"/>
      <c r="AM53" s="16"/>
      <c r="AN53" s="16">
        <v>50</v>
      </c>
      <c r="AO53" s="16"/>
      <c r="AP53" s="16"/>
      <c r="AQ53" s="16"/>
      <c r="AR53" s="16"/>
      <c r="AS53" s="16"/>
      <c r="AT53" s="16"/>
      <c r="AU53" s="43"/>
      <c r="AV53" s="43"/>
      <c r="AW53" s="45"/>
      <c r="AX53" t="s">
        <v>647</v>
      </c>
      <c r="AY53" t="s">
        <v>648</v>
      </c>
      <c r="AZ53" t="s">
        <v>649</v>
      </c>
      <c r="BA53" s="53">
        <v>34862</v>
      </c>
      <c r="BB53" s="53"/>
      <c r="BC53" s="45"/>
      <c r="BD53" s="45"/>
      <c r="BE53" s="45"/>
      <c r="BF53" s="45"/>
      <c r="BG53" s="45"/>
    </row>
    <row r="54" customFormat="1" ht="14.4" spans="1:59">
      <c r="A54" s="16" t="s">
        <v>387</v>
      </c>
      <c r="B54" s="22" t="s">
        <v>650</v>
      </c>
      <c r="C54" s="18" t="str">
        <f t="shared" si="0"/>
        <v>RMT-APL-01-MDB4-APR43-01-50002684-DL1</v>
      </c>
      <c r="D54" s="19" t="str">
        <f t="shared" si="2"/>
        <v>MTR-APL-01-MDB4-APR43-01</v>
      </c>
      <c r="E54" s="19" t="str">
        <f t="shared" si="3"/>
        <v>RMT-APL-01-MDB4-APR43-01-50002684</v>
      </c>
      <c r="F54" s="19"/>
      <c r="G54" s="19">
        <v>5</v>
      </c>
      <c r="H54" s="19"/>
      <c r="I54" s="19"/>
      <c r="J54" s="19"/>
      <c r="K54" s="19" t="s">
        <v>426</v>
      </c>
      <c r="L54" s="19" t="s">
        <v>389</v>
      </c>
      <c r="M54" s="19" t="s">
        <v>390</v>
      </c>
      <c r="N54" s="19" t="s">
        <v>391</v>
      </c>
      <c r="O54" s="230" t="s">
        <v>392</v>
      </c>
      <c r="P54" s="19" t="s">
        <v>634</v>
      </c>
      <c r="Q54" s="230" t="s">
        <v>651</v>
      </c>
      <c r="R54" s="230" t="s">
        <v>392</v>
      </c>
      <c r="S54" s="28">
        <v>50002684</v>
      </c>
      <c r="T54" s="19">
        <v>30</v>
      </c>
      <c r="U54" s="25" t="s">
        <v>432</v>
      </c>
      <c r="V54" s="19" t="s">
        <v>78</v>
      </c>
      <c r="W54" s="16"/>
      <c r="X54" s="16"/>
      <c r="Y54" s="16"/>
      <c r="Z54" s="16"/>
      <c r="AA54" s="16"/>
      <c r="AB54" s="16"/>
      <c r="AC54" s="16">
        <v>19200</v>
      </c>
      <c r="AD54" s="32" t="s">
        <v>636</v>
      </c>
      <c r="AE54" s="16"/>
      <c r="AF54" s="16"/>
      <c r="AG54" s="16"/>
      <c r="AH54" s="19" t="s">
        <v>409</v>
      </c>
      <c r="AI54" s="42" t="s">
        <v>650</v>
      </c>
      <c r="AJ54" s="16"/>
      <c r="AK54" s="16"/>
      <c r="AL54" s="16"/>
      <c r="AM54" s="16"/>
      <c r="AN54" s="16">
        <v>50</v>
      </c>
      <c r="AO54" s="16"/>
      <c r="AP54" s="16"/>
      <c r="AQ54" s="16"/>
      <c r="AR54" s="16"/>
      <c r="AS54" s="16"/>
      <c r="AT54" s="16"/>
      <c r="AU54" s="43"/>
      <c r="AV54" s="43"/>
      <c r="AW54" s="45"/>
      <c r="AX54" t="s">
        <v>652</v>
      </c>
      <c r="AY54" t="s">
        <v>653</v>
      </c>
      <c r="AZ54" t="s">
        <v>654</v>
      </c>
      <c r="BA54" s="53">
        <v>39178</v>
      </c>
      <c r="BB54" s="53"/>
      <c r="BC54" s="45"/>
      <c r="BD54" s="45"/>
      <c r="BE54" s="45"/>
      <c r="BF54" s="45"/>
      <c r="BG54" s="45"/>
    </row>
    <row r="55" customFormat="1" ht="14.4" spans="1:59">
      <c r="A55" s="16" t="s">
        <v>387</v>
      </c>
      <c r="B55" s="22" t="s">
        <v>655</v>
      </c>
      <c r="C55" s="18" t="str">
        <f t="shared" si="0"/>
        <v>RMT-APL-01-MDB4-APR44-01-50002684-DL2</v>
      </c>
      <c r="D55" s="19" t="str">
        <f t="shared" si="2"/>
        <v>MTR-APL-01-MDB4-APR44-01</v>
      </c>
      <c r="E55" s="19" t="str">
        <f t="shared" si="3"/>
        <v>RMT-APL-01-MDB4-APR44-01-50002684</v>
      </c>
      <c r="F55" s="19"/>
      <c r="G55" s="19">
        <v>5</v>
      </c>
      <c r="H55" s="19"/>
      <c r="I55" s="19"/>
      <c r="J55" s="19"/>
      <c r="K55" s="19" t="s">
        <v>426</v>
      </c>
      <c r="L55" s="19" t="s">
        <v>389</v>
      </c>
      <c r="M55" s="19" t="s">
        <v>390</v>
      </c>
      <c r="N55" s="19" t="s">
        <v>391</v>
      </c>
      <c r="O55" s="230" t="s">
        <v>392</v>
      </c>
      <c r="P55" s="19" t="s">
        <v>634</v>
      </c>
      <c r="Q55" s="232" t="s">
        <v>656</v>
      </c>
      <c r="R55" s="232" t="s">
        <v>392</v>
      </c>
      <c r="S55" s="25">
        <v>50002684</v>
      </c>
      <c r="T55" s="25">
        <v>30</v>
      </c>
      <c r="U55" s="19" t="s">
        <v>438</v>
      </c>
      <c r="V55" s="19" t="s">
        <v>439</v>
      </c>
      <c r="W55" s="16"/>
      <c r="X55" s="16"/>
      <c r="Y55" s="16"/>
      <c r="Z55" s="16"/>
      <c r="AA55" s="16"/>
      <c r="AB55" s="16"/>
      <c r="AC55" s="16">
        <v>19200</v>
      </c>
      <c r="AD55" s="32" t="s">
        <v>636</v>
      </c>
      <c r="AE55" s="16"/>
      <c r="AF55" s="16"/>
      <c r="AG55" s="16"/>
      <c r="AH55" s="19" t="s">
        <v>409</v>
      </c>
      <c r="AI55" s="42" t="s">
        <v>655</v>
      </c>
      <c r="AJ55" s="16"/>
      <c r="AK55" s="16"/>
      <c r="AL55" s="16"/>
      <c r="AM55" s="16"/>
      <c r="AN55" s="16">
        <v>50</v>
      </c>
      <c r="AO55" s="16"/>
      <c r="AP55" s="16"/>
      <c r="AQ55" s="16"/>
      <c r="AR55" s="16"/>
      <c r="AS55" s="16"/>
      <c r="AT55" s="16"/>
      <c r="AU55" s="43"/>
      <c r="AV55" s="43"/>
      <c r="AW55" s="45"/>
      <c r="AX55" t="s">
        <v>657</v>
      </c>
      <c r="AY55" t="s">
        <v>658</v>
      </c>
      <c r="AZ55" t="s">
        <v>659</v>
      </c>
      <c r="BA55" s="53">
        <v>46073</v>
      </c>
      <c r="BB55" s="53"/>
      <c r="BC55" s="45"/>
      <c r="BD55" s="45"/>
      <c r="BE55" s="45"/>
      <c r="BF55" s="45"/>
      <c r="BG55" s="45"/>
    </row>
    <row r="56" customFormat="1" ht="14.4" spans="1:59">
      <c r="A56" s="16" t="s">
        <v>387</v>
      </c>
      <c r="B56" s="22" t="s">
        <v>660</v>
      </c>
      <c r="C56" s="18" t="str">
        <f t="shared" si="0"/>
        <v>RMT-APL-01-MDB4-APR45-01-50002684-DL3</v>
      </c>
      <c r="D56" s="19" t="str">
        <f t="shared" si="2"/>
        <v>MTR-APL-01-MDB4-APR45-01</v>
      </c>
      <c r="E56" s="19" t="str">
        <f t="shared" si="3"/>
        <v>RMT-APL-01-MDB4-APR45-01-50002684</v>
      </c>
      <c r="F56" s="19"/>
      <c r="G56" s="19">
        <v>5</v>
      </c>
      <c r="H56" s="19"/>
      <c r="I56" s="19"/>
      <c r="J56" s="19"/>
      <c r="K56" s="19" t="s">
        <v>426</v>
      </c>
      <c r="L56" s="19" t="s">
        <v>389</v>
      </c>
      <c r="M56" s="19" t="s">
        <v>390</v>
      </c>
      <c r="N56" s="19" t="s">
        <v>391</v>
      </c>
      <c r="O56" s="230" t="s">
        <v>392</v>
      </c>
      <c r="P56" s="19" t="s">
        <v>634</v>
      </c>
      <c r="Q56" s="230" t="s">
        <v>661</v>
      </c>
      <c r="R56" s="230" t="s">
        <v>392</v>
      </c>
      <c r="S56" s="19">
        <v>50002684</v>
      </c>
      <c r="T56" s="19">
        <v>30</v>
      </c>
      <c r="U56" s="19" t="s">
        <v>445</v>
      </c>
      <c r="V56" s="19" t="s">
        <v>446</v>
      </c>
      <c r="W56" s="16"/>
      <c r="X56" s="16"/>
      <c r="Y56" s="16"/>
      <c r="Z56" s="16"/>
      <c r="AA56" s="16"/>
      <c r="AB56" s="16"/>
      <c r="AC56" s="16">
        <v>19200</v>
      </c>
      <c r="AD56" s="32" t="s">
        <v>636</v>
      </c>
      <c r="AE56" s="16"/>
      <c r="AF56" s="16"/>
      <c r="AG56" s="16"/>
      <c r="AH56" s="19" t="s">
        <v>409</v>
      </c>
      <c r="AI56" s="42" t="s">
        <v>660</v>
      </c>
      <c r="AJ56" s="16"/>
      <c r="AK56" s="16"/>
      <c r="AL56" s="16"/>
      <c r="AM56" s="16"/>
      <c r="AN56" s="16">
        <v>50</v>
      </c>
      <c r="AO56" s="16"/>
      <c r="AP56" s="16"/>
      <c r="AQ56" s="16"/>
      <c r="AR56" s="16"/>
      <c r="AS56" s="16"/>
      <c r="AT56" s="16"/>
      <c r="AU56" s="43"/>
      <c r="AV56" s="43"/>
      <c r="AW56" s="45"/>
      <c r="AX56" t="s">
        <v>662</v>
      </c>
      <c r="AY56" t="s">
        <v>663</v>
      </c>
      <c r="AZ56" t="s">
        <v>664</v>
      </c>
      <c r="BA56" s="53">
        <v>62830</v>
      </c>
      <c r="BB56" s="53"/>
      <c r="BC56" s="45"/>
      <c r="BD56" s="45"/>
      <c r="BE56" s="45"/>
      <c r="BF56" s="45"/>
      <c r="BG56" s="45"/>
    </row>
    <row r="57" customFormat="1" ht="14.4" spans="1:59">
      <c r="A57" s="16" t="s">
        <v>387</v>
      </c>
      <c r="B57" s="22" t="s">
        <v>665</v>
      </c>
      <c r="C57" s="18" t="str">
        <f t="shared" si="0"/>
        <v>RMT-APL-01-MDB4-APR46-01-50002725-DL1</v>
      </c>
      <c r="D57" s="19" t="str">
        <f t="shared" si="2"/>
        <v>MTR-APL-01-MDB4-APR46-01</v>
      </c>
      <c r="E57" s="19" t="str">
        <f t="shared" si="3"/>
        <v>RMT-APL-01-MDB4-APR46-01-50002725</v>
      </c>
      <c r="F57" s="19"/>
      <c r="G57" s="19">
        <v>5</v>
      </c>
      <c r="H57" s="19"/>
      <c r="I57" s="19"/>
      <c r="J57" s="19"/>
      <c r="K57" s="19" t="s">
        <v>426</v>
      </c>
      <c r="L57" s="19" t="s">
        <v>389</v>
      </c>
      <c r="M57" s="19" t="s">
        <v>390</v>
      </c>
      <c r="N57" s="19" t="s">
        <v>391</v>
      </c>
      <c r="O57" s="230" t="s">
        <v>392</v>
      </c>
      <c r="P57" s="19" t="s">
        <v>634</v>
      </c>
      <c r="Q57" s="230" t="s">
        <v>666</v>
      </c>
      <c r="R57" s="230" t="s">
        <v>392</v>
      </c>
      <c r="S57" s="19">
        <v>50002725</v>
      </c>
      <c r="T57" s="19">
        <v>31</v>
      </c>
      <c r="U57" s="25" t="s">
        <v>432</v>
      </c>
      <c r="V57" s="19" t="s">
        <v>78</v>
      </c>
      <c r="W57" s="16"/>
      <c r="X57" s="16"/>
      <c r="Y57" s="16"/>
      <c r="Z57" s="16"/>
      <c r="AA57" s="16"/>
      <c r="AB57" s="16"/>
      <c r="AC57" s="16">
        <v>19200</v>
      </c>
      <c r="AD57" s="32" t="s">
        <v>636</v>
      </c>
      <c r="AE57" s="16"/>
      <c r="AF57" s="16"/>
      <c r="AG57" s="16"/>
      <c r="AH57" s="19" t="s">
        <v>409</v>
      </c>
      <c r="AI57" s="42" t="s">
        <v>665</v>
      </c>
      <c r="AJ57" s="16"/>
      <c r="AK57" s="16"/>
      <c r="AL57" s="16"/>
      <c r="AM57" s="16"/>
      <c r="AN57" s="16">
        <v>50</v>
      </c>
      <c r="AO57" s="16"/>
      <c r="AP57" s="16"/>
      <c r="AQ57" s="16"/>
      <c r="AR57" s="16"/>
      <c r="AS57" s="16"/>
      <c r="AT57" s="16"/>
      <c r="AU57" s="43"/>
      <c r="AV57" s="43"/>
      <c r="AW57" s="45"/>
      <c r="AX57" t="s">
        <v>667</v>
      </c>
      <c r="AY57" t="s">
        <v>668</v>
      </c>
      <c r="AZ57" t="s">
        <v>669</v>
      </c>
      <c r="BA57" s="53">
        <v>48920</v>
      </c>
      <c r="BB57" s="53"/>
      <c r="BC57" s="45"/>
      <c r="BD57" s="45"/>
      <c r="BE57" s="45"/>
      <c r="BF57" s="45"/>
      <c r="BG57" s="45"/>
    </row>
    <row r="58" customFormat="1" ht="14.4" spans="1:59">
      <c r="A58" s="16" t="s">
        <v>387</v>
      </c>
      <c r="B58" s="22" t="s">
        <v>670</v>
      </c>
      <c r="C58" s="18" t="str">
        <f t="shared" si="0"/>
        <v>RMT-APL-01-MDB4-APR47-01-50002725-DL2</v>
      </c>
      <c r="D58" s="19" t="str">
        <f t="shared" si="2"/>
        <v>MTR-APL-01-MDB4-APR47-01</v>
      </c>
      <c r="E58" s="19" t="str">
        <f t="shared" si="3"/>
        <v>RMT-APL-01-MDB4-APR47-01-50002725</v>
      </c>
      <c r="F58" s="19"/>
      <c r="G58" s="19">
        <v>5</v>
      </c>
      <c r="H58" s="19"/>
      <c r="I58" s="19"/>
      <c r="J58" s="19"/>
      <c r="K58" s="19" t="s">
        <v>426</v>
      </c>
      <c r="L58" s="19" t="s">
        <v>389</v>
      </c>
      <c r="M58" s="19" t="s">
        <v>390</v>
      </c>
      <c r="N58" s="19" t="s">
        <v>391</v>
      </c>
      <c r="O58" s="230" t="s">
        <v>392</v>
      </c>
      <c r="P58" s="19" t="s">
        <v>634</v>
      </c>
      <c r="Q58" s="230" t="s">
        <v>671</v>
      </c>
      <c r="R58" s="230" t="s">
        <v>392</v>
      </c>
      <c r="S58" s="19">
        <v>50002725</v>
      </c>
      <c r="T58" s="19">
        <v>31</v>
      </c>
      <c r="U58" s="19" t="s">
        <v>438</v>
      </c>
      <c r="V58" s="19" t="s">
        <v>439</v>
      </c>
      <c r="W58" s="16"/>
      <c r="X58" s="16"/>
      <c r="Y58" s="16"/>
      <c r="Z58" s="16"/>
      <c r="AA58" s="16"/>
      <c r="AB58" s="16"/>
      <c r="AC58" s="16">
        <v>19200</v>
      </c>
      <c r="AD58" s="32" t="s">
        <v>636</v>
      </c>
      <c r="AE58" s="16"/>
      <c r="AF58" s="16"/>
      <c r="AG58" s="16"/>
      <c r="AH58" s="19" t="s">
        <v>409</v>
      </c>
      <c r="AI58" s="42" t="s">
        <v>670</v>
      </c>
      <c r="AJ58" s="16"/>
      <c r="AK58" s="16"/>
      <c r="AL58" s="16"/>
      <c r="AM58" s="16"/>
      <c r="AN58" s="16">
        <v>50</v>
      </c>
      <c r="AO58" s="16"/>
      <c r="AP58" s="16"/>
      <c r="AQ58" s="16"/>
      <c r="AR58" s="16"/>
      <c r="AS58" s="16"/>
      <c r="AT58" s="16"/>
      <c r="AU58" s="43"/>
      <c r="AV58" s="43"/>
      <c r="AW58" s="45"/>
      <c r="AX58" t="s">
        <v>672</v>
      </c>
      <c r="AY58" t="s">
        <v>673</v>
      </c>
      <c r="AZ58" t="s">
        <v>674</v>
      </c>
      <c r="BA58" s="53">
        <v>61278</v>
      </c>
      <c r="BB58" s="53"/>
      <c r="BC58" s="45"/>
      <c r="BD58" s="45"/>
      <c r="BE58" s="45"/>
      <c r="BF58" s="45"/>
      <c r="BG58" s="45"/>
    </row>
    <row r="59" customFormat="1" ht="14.4" spans="1:59">
      <c r="A59" s="16" t="s">
        <v>387</v>
      </c>
      <c r="B59" s="22" t="s">
        <v>675</v>
      </c>
      <c r="C59" s="18" t="str">
        <f t="shared" si="0"/>
        <v>RMT-APL-01-MDB5-APR48-01-50002673-DL1</v>
      </c>
      <c r="D59" s="19" t="str">
        <f t="shared" si="2"/>
        <v>MTR-APL-01-MDB5-APR48-01</v>
      </c>
      <c r="E59" s="19" t="str">
        <f t="shared" si="3"/>
        <v>RMT-APL-01-MDB5-APR48-01-50002673</v>
      </c>
      <c r="F59" s="19"/>
      <c r="G59" s="19">
        <v>5</v>
      </c>
      <c r="H59" s="19"/>
      <c r="I59" s="19"/>
      <c r="J59" s="19"/>
      <c r="K59" s="19" t="s">
        <v>426</v>
      </c>
      <c r="L59" s="19" t="s">
        <v>389</v>
      </c>
      <c r="M59" s="19" t="s">
        <v>390</v>
      </c>
      <c r="N59" s="19" t="s">
        <v>391</v>
      </c>
      <c r="O59" s="230" t="s">
        <v>392</v>
      </c>
      <c r="P59" s="19" t="s">
        <v>676</v>
      </c>
      <c r="Q59" s="232" t="s">
        <v>677</v>
      </c>
      <c r="R59" s="230" t="s">
        <v>392</v>
      </c>
      <c r="S59" s="25">
        <v>50002673</v>
      </c>
      <c r="T59" s="25">
        <v>32</v>
      </c>
      <c r="U59" s="25" t="s">
        <v>432</v>
      </c>
      <c r="V59" s="19" t="s">
        <v>78</v>
      </c>
      <c r="W59" s="16"/>
      <c r="X59" s="16"/>
      <c r="Y59" s="16"/>
      <c r="Z59" s="16"/>
      <c r="AA59" s="16"/>
      <c r="AB59" s="16"/>
      <c r="AC59" s="16">
        <v>19200</v>
      </c>
      <c r="AD59" s="33" t="s">
        <v>678</v>
      </c>
      <c r="AE59" s="16"/>
      <c r="AF59" s="16"/>
      <c r="AG59" s="16"/>
      <c r="AH59" s="19" t="s">
        <v>409</v>
      </c>
      <c r="AI59" s="42" t="s">
        <v>675</v>
      </c>
      <c r="AJ59" s="16"/>
      <c r="AK59" s="16"/>
      <c r="AL59" s="16"/>
      <c r="AM59" s="16"/>
      <c r="AN59" s="16">
        <v>50</v>
      </c>
      <c r="AO59" s="16"/>
      <c r="AP59" s="16"/>
      <c r="AQ59" s="16"/>
      <c r="AR59" s="16"/>
      <c r="AS59" s="16"/>
      <c r="AT59" s="16"/>
      <c r="AU59" s="43"/>
      <c r="AV59" s="43"/>
      <c r="AW59" s="45"/>
      <c r="AX59" t="s">
        <v>679</v>
      </c>
      <c r="AY59" t="s">
        <v>680</v>
      </c>
      <c r="AZ59" t="s">
        <v>681</v>
      </c>
      <c r="BA59" s="53">
        <v>23902</v>
      </c>
      <c r="BB59" s="53"/>
      <c r="BC59" s="45"/>
      <c r="BD59" s="45"/>
      <c r="BE59" s="45"/>
      <c r="BF59" s="45"/>
      <c r="BG59" s="45"/>
    </row>
    <row r="60" customFormat="1" ht="14.4" spans="1:59">
      <c r="A60" s="16" t="s">
        <v>387</v>
      </c>
      <c r="B60" s="22" t="s">
        <v>682</v>
      </c>
      <c r="C60" s="18" t="str">
        <f t="shared" si="0"/>
        <v>RMT-APL-01-MDB5-APR49-01-50002673-DL2</v>
      </c>
      <c r="D60" s="19" t="str">
        <f t="shared" si="2"/>
        <v>MTR-APL-01-MDB5-APR49-01</v>
      </c>
      <c r="E60" s="19" t="str">
        <f t="shared" si="3"/>
        <v>RMT-APL-01-MDB5-APR49-01-50002673</v>
      </c>
      <c r="F60" s="19"/>
      <c r="G60" s="19">
        <v>5</v>
      </c>
      <c r="H60" s="19"/>
      <c r="I60" s="19"/>
      <c r="J60" s="19"/>
      <c r="K60" s="19" t="s">
        <v>426</v>
      </c>
      <c r="L60" s="19" t="s">
        <v>389</v>
      </c>
      <c r="M60" s="19" t="s">
        <v>390</v>
      </c>
      <c r="N60" s="19" t="s">
        <v>391</v>
      </c>
      <c r="O60" s="230" t="s">
        <v>392</v>
      </c>
      <c r="P60" s="19" t="s">
        <v>676</v>
      </c>
      <c r="Q60" s="230" t="s">
        <v>683</v>
      </c>
      <c r="R60" s="230" t="s">
        <v>392</v>
      </c>
      <c r="S60" s="19">
        <v>50002673</v>
      </c>
      <c r="T60" s="19">
        <v>32</v>
      </c>
      <c r="U60" s="19" t="s">
        <v>438</v>
      </c>
      <c r="V60" s="19" t="s">
        <v>439</v>
      </c>
      <c r="W60" s="16"/>
      <c r="X60" s="16"/>
      <c r="Y60" s="16"/>
      <c r="Z60" s="16"/>
      <c r="AA60" s="16"/>
      <c r="AB60" s="16"/>
      <c r="AC60" s="16">
        <v>19200</v>
      </c>
      <c r="AD60" s="33" t="s">
        <v>678</v>
      </c>
      <c r="AE60" s="16"/>
      <c r="AF60" s="16"/>
      <c r="AG60" s="16"/>
      <c r="AH60" s="19" t="s">
        <v>409</v>
      </c>
      <c r="AI60" s="42" t="s">
        <v>682</v>
      </c>
      <c r="AJ60" s="16"/>
      <c r="AK60" s="16"/>
      <c r="AL60" s="16"/>
      <c r="AM60" s="16"/>
      <c r="AN60" s="16">
        <v>50</v>
      </c>
      <c r="AO60" s="16"/>
      <c r="AP60" s="16"/>
      <c r="AQ60" s="16"/>
      <c r="AR60" s="16"/>
      <c r="AS60" s="16"/>
      <c r="AT60" s="16"/>
      <c r="AU60" s="43"/>
      <c r="AV60" s="43"/>
      <c r="AW60" s="45"/>
      <c r="AX60" t="s">
        <v>684</v>
      </c>
      <c r="AY60" t="s">
        <v>685</v>
      </c>
      <c r="AZ60" t="s">
        <v>686</v>
      </c>
      <c r="BA60" s="53">
        <v>96665</v>
      </c>
      <c r="BB60" s="53"/>
      <c r="BC60" s="45"/>
      <c r="BD60" s="45"/>
      <c r="BE60" s="45"/>
      <c r="BF60" s="45"/>
      <c r="BG60" s="45"/>
    </row>
    <row r="61" customFormat="1" ht="14.4" spans="1:59">
      <c r="A61" s="16" t="s">
        <v>387</v>
      </c>
      <c r="B61" s="22" t="s">
        <v>687</v>
      </c>
      <c r="C61" s="18" t="str">
        <f t="shared" si="0"/>
        <v>RMT-APL-01-MDB5-APR50-01-50002673-DL3</v>
      </c>
      <c r="D61" s="19" t="str">
        <f t="shared" si="2"/>
        <v>MTR-APL-01-MDB5-APR50-01</v>
      </c>
      <c r="E61" s="19" t="str">
        <f t="shared" si="3"/>
        <v>RMT-APL-01-MDB5-APR50-01-50002673</v>
      </c>
      <c r="F61" s="19"/>
      <c r="G61" s="19">
        <v>5</v>
      </c>
      <c r="H61" s="19"/>
      <c r="I61" s="19"/>
      <c r="J61" s="19"/>
      <c r="K61" s="19" t="s">
        <v>426</v>
      </c>
      <c r="L61" s="19" t="s">
        <v>389</v>
      </c>
      <c r="M61" s="19" t="s">
        <v>390</v>
      </c>
      <c r="N61" s="19" t="s">
        <v>391</v>
      </c>
      <c r="O61" s="230" t="s">
        <v>392</v>
      </c>
      <c r="P61" s="19" t="s">
        <v>676</v>
      </c>
      <c r="Q61" s="230" t="s">
        <v>688</v>
      </c>
      <c r="R61" s="230" t="s">
        <v>392</v>
      </c>
      <c r="S61" s="19">
        <v>50002673</v>
      </c>
      <c r="T61" s="19">
        <v>32</v>
      </c>
      <c r="U61" s="19" t="s">
        <v>445</v>
      </c>
      <c r="V61" s="19" t="s">
        <v>446</v>
      </c>
      <c r="W61" s="16"/>
      <c r="X61" s="16"/>
      <c r="Y61" s="16"/>
      <c r="Z61" s="16"/>
      <c r="AA61" s="16"/>
      <c r="AB61" s="16"/>
      <c r="AC61" s="16">
        <v>19200</v>
      </c>
      <c r="AD61" s="33" t="s">
        <v>678</v>
      </c>
      <c r="AE61" s="16"/>
      <c r="AF61" s="16"/>
      <c r="AG61" s="16"/>
      <c r="AH61" s="19" t="s">
        <v>409</v>
      </c>
      <c r="AI61" s="42" t="s">
        <v>687</v>
      </c>
      <c r="AJ61" s="16"/>
      <c r="AK61" s="16"/>
      <c r="AL61" s="16"/>
      <c r="AM61" s="16"/>
      <c r="AN61" s="16">
        <v>50</v>
      </c>
      <c r="AO61" s="16"/>
      <c r="AP61" s="16"/>
      <c r="AQ61" s="16"/>
      <c r="AR61" s="16"/>
      <c r="AS61" s="16"/>
      <c r="AT61" s="16"/>
      <c r="AU61" s="43"/>
      <c r="AV61" s="43"/>
      <c r="AW61" s="45"/>
      <c r="AX61" t="s">
        <v>689</v>
      </c>
      <c r="AY61" t="s">
        <v>690</v>
      </c>
      <c r="AZ61" t="s">
        <v>691</v>
      </c>
      <c r="BA61" s="53">
        <v>8652</v>
      </c>
      <c r="BB61" s="53"/>
      <c r="BC61" s="45"/>
      <c r="BD61" s="45"/>
      <c r="BE61" s="45"/>
      <c r="BF61" s="45"/>
      <c r="BG61" s="45"/>
    </row>
    <row r="62" customFormat="1" ht="14.4" spans="1:59">
      <c r="A62" s="16" t="s">
        <v>387</v>
      </c>
      <c r="B62" s="22" t="s">
        <v>692</v>
      </c>
      <c r="C62" s="18" t="str">
        <f t="shared" si="0"/>
        <v>RMT-APL-01-MDB5-APR51-01-50002759-DL1</v>
      </c>
      <c r="D62" s="19" t="str">
        <f t="shared" si="2"/>
        <v>MTR-APL-01-MDB5-APR51-01</v>
      </c>
      <c r="E62" s="19" t="str">
        <f t="shared" si="3"/>
        <v>RMT-APL-01-MDB5-APR51-01-50002759</v>
      </c>
      <c r="F62" s="19"/>
      <c r="G62" s="19">
        <v>5</v>
      </c>
      <c r="H62" s="19"/>
      <c r="I62" s="19"/>
      <c r="J62" s="19"/>
      <c r="K62" s="19" t="s">
        <v>426</v>
      </c>
      <c r="L62" s="19" t="s">
        <v>389</v>
      </c>
      <c r="M62" s="19" t="s">
        <v>390</v>
      </c>
      <c r="N62" s="19" t="s">
        <v>391</v>
      </c>
      <c r="O62" s="230" t="s">
        <v>392</v>
      </c>
      <c r="P62" s="19" t="s">
        <v>676</v>
      </c>
      <c r="Q62" s="232" t="s">
        <v>693</v>
      </c>
      <c r="R62" s="230" t="s">
        <v>392</v>
      </c>
      <c r="S62" s="25">
        <v>50002759</v>
      </c>
      <c r="T62" s="25">
        <v>33</v>
      </c>
      <c r="U62" s="25" t="s">
        <v>432</v>
      </c>
      <c r="V62" s="19" t="s">
        <v>78</v>
      </c>
      <c r="W62" s="16"/>
      <c r="X62" s="16"/>
      <c r="Y62" s="16"/>
      <c r="Z62" s="16"/>
      <c r="AA62" s="16"/>
      <c r="AB62" s="16"/>
      <c r="AC62" s="16">
        <v>19200</v>
      </c>
      <c r="AD62" s="33" t="s">
        <v>678</v>
      </c>
      <c r="AE62" s="16"/>
      <c r="AF62" s="16"/>
      <c r="AG62" s="16"/>
      <c r="AH62" s="19" t="s">
        <v>409</v>
      </c>
      <c r="AI62" s="42" t="s">
        <v>692</v>
      </c>
      <c r="AJ62" s="16"/>
      <c r="AK62" s="16"/>
      <c r="AL62" s="16"/>
      <c r="AM62" s="16"/>
      <c r="AN62" s="16">
        <v>50</v>
      </c>
      <c r="AO62" s="16"/>
      <c r="AP62" s="16"/>
      <c r="AQ62" s="16"/>
      <c r="AR62" s="16"/>
      <c r="AS62" s="16"/>
      <c r="AT62" s="16"/>
      <c r="AU62" s="43"/>
      <c r="AV62" s="43"/>
      <c r="AW62" s="45"/>
      <c r="AX62" t="s">
        <v>694</v>
      </c>
      <c r="AY62" t="s">
        <v>695</v>
      </c>
      <c r="AZ62" t="s">
        <v>696</v>
      </c>
      <c r="BA62" s="53">
        <v>9437</v>
      </c>
      <c r="BB62" s="53"/>
      <c r="BC62" s="45"/>
      <c r="BD62" s="45"/>
      <c r="BE62" s="45"/>
      <c r="BF62" s="45"/>
      <c r="BG62" s="45"/>
    </row>
    <row r="63" customFormat="1" ht="14.4" spans="1:59">
      <c r="A63" s="16" t="s">
        <v>387</v>
      </c>
      <c r="B63" s="22" t="s">
        <v>697</v>
      </c>
      <c r="C63" s="18" t="str">
        <f t="shared" si="0"/>
        <v>RMT-APL-01-MDB5-APR52-01-50002759-DL2</v>
      </c>
      <c r="D63" s="19" t="str">
        <f t="shared" si="2"/>
        <v>MTR-APL-01-MDB5-APR52-01</v>
      </c>
      <c r="E63" s="19" t="str">
        <f t="shared" si="3"/>
        <v>RMT-APL-01-MDB5-APR52-01-50002759</v>
      </c>
      <c r="F63" s="19"/>
      <c r="G63" s="19">
        <v>5</v>
      </c>
      <c r="H63" s="19"/>
      <c r="I63" s="19"/>
      <c r="J63" s="19"/>
      <c r="K63" s="19" t="s">
        <v>426</v>
      </c>
      <c r="L63" s="19" t="s">
        <v>389</v>
      </c>
      <c r="M63" s="19" t="s">
        <v>390</v>
      </c>
      <c r="N63" s="19" t="s">
        <v>391</v>
      </c>
      <c r="O63" s="230" t="s">
        <v>392</v>
      </c>
      <c r="P63" s="19" t="s">
        <v>676</v>
      </c>
      <c r="Q63" s="230" t="s">
        <v>698</v>
      </c>
      <c r="R63" s="230" t="s">
        <v>392</v>
      </c>
      <c r="S63" s="19">
        <v>50002759</v>
      </c>
      <c r="T63" s="19">
        <v>33</v>
      </c>
      <c r="U63" s="19" t="s">
        <v>438</v>
      </c>
      <c r="V63" s="19" t="s">
        <v>439</v>
      </c>
      <c r="W63" s="16"/>
      <c r="X63" s="16"/>
      <c r="Y63" s="16"/>
      <c r="Z63" s="16"/>
      <c r="AA63" s="16"/>
      <c r="AB63" s="16"/>
      <c r="AC63" s="16">
        <v>19200</v>
      </c>
      <c r="AD63" s="33" t="s">
        <v>678</v>
      </c>
      <c r="AE63" s="16"/>
      <c r="AF63" s="16"/>
      <c r="AG63" s="16"/>
      <c r="AH63" s="19" t="s">
        <v>409</v>
      </c>
      <c r="AI63" s="42" t="s">
        <v>697</v>
      </c>
      <c r="AJ63" s="16"/>
      <c r="AK63" s="16"/>
      <c r="AL63" s="16"/>
      <c r="AM63" s="16"/>
      <c r="AN63" s="16">
        <v>50</v>
      </c>
      <c r="AO63" s="16"/>
      <c r="AP63" s="16"/>
      <c r="AQ63" s="16"/>
      <c r="AR63" s="16"/>
      <c r="AS63" s="16"/>
      <c r="AT63" s="16"/>
      <c r="AU63" s="43"/>
      <c r="AV63" s="43"/>
      <c r="AW63" s="45"/>
      <c r="AX63" t="s">
        <v>699</v>
      </c>
      <c r="AY63" t="s">
        <v>700</v>
      </c>
      <c r="AZ63" t="s">
        <v>701</v>
      </c>
      <c r="BA63" s="53">
        <v>49524</v>
      </c>
      <c r="BB63" s="53"/>
      <c r="BC63" s="45"/>
      <c r="BD63" s="45"/>
      <c r="BE63" s="45"/>
      <c r="BF63" s="45"/>
      <c r="BG63" s="45"/>
    </row>
    <row r="64" customFormat="1" ht="14.4" spans="1:59">
      <c r="A64" s="16" t="s">
        <v>387</v>
      </c>
      <c r="B64" s="22" t="s">
        <v>702</v>
      </c>
      <c r="C64" s="18" t="str">
        <f t="shared" si="0"/>
        <v>RMT-APL-01-MDB5-APR53-01-50002759-DL3</v>
      </c>
      <c r="D64" s="19" t="str">
        <f t="shared" si="2"/>
        <v>MTR-APL-01-MDB5-APR53-01</v>
      </c>
      <c r="E64" s="19" t="str">
        <f t="shared" si="3"/>
        <v>RMT-APL-01-MDB5-APR53-01-50002759</v>
      </c>
      <c r="F64" s="19"/>
      <c r="G64" s="19">
        <v>5</v>
      </c>
      <c r="H64" s="19"/>
      <c r="I64" s="19"/>
      <c r="J64" s="19"/>
      <c r="K64" s="19" t="s">
        <v>426</v>
      </c>
      <c r="L64" s="19" t="s">
        <v>389</v>
      </c>
      <c r="M64" s="19" t="s">
        <v>390</v>
      </c>
      <c r="N64" s="19" t="s">
        <v>391</v>
      </c>
      <c r="O64" s="230" t="s">
        <v>392</v>
      </c>
      <c r="P64" s="19" t="s">
        <v>676</v>
      </c>
      <c r="Q64" s="230" t="s">
        <v>703</v>
      </c>
      <c r="R64" s="230" t="s">
        <v>392</v>
      </c>
      <c r="S64" s="19">
        <v>50002759</v>
      </c>
      <c r="T64" s="19">
        <v>33</v>
      </c>
      <c r="U64" s="19" t="s">
        <v>445</v>
      </c>
      <c r="V64" s="19" t="s">
        <v>446</v>
      </c>
      <c r="W64" s="16"/>
      <c r="X64" s="16"/>
      <c r="Y64" s="16"/>
      <c r="Z64" s="16"/>
      <c r="AA64" s="16"/>
      <c r="AB64" s="16"/>
      <c r="AC64" s="16">
        <v>19200</v>
      </c>
      <c r="AD64" s="33" t="s">
        <v>678</v>
      </c>
      <c r="AE64" s="16"/>
      <c r="AF64" s="16"/>
      <c r="AG64" s="16"/>
      <c r="AH64" s="19" t="s">
        <v>409</v>
      </c>
      <c r="AI64" s="42" t="s">
        <v>702</v>
      </c>
      <c r="AJ64" s="16"/>
      <c r="AK64" s="16"/>
      <c r="AL64" s="16"/>
      <c r="AM64" s="16"/>
      <c r="AN64" s="16">
        <v>50</v>
      </c>
      <c r="AO64" s="16"/>
      <c r="AP64" s="16"/>
      <c r="AQ64" s="16"/>
      <c r="AR64" s="16"/>
      <c r="AS64" s="16"/>
      <c r="AT64" s="16"/>
      <c r="AU64" s="43"/>
      <c r="AV64" s="43"/>
      <c r="AW64" s="45"/>
      <c r="AX64" t="s">
        <v>704</v>
      </c>
      <c r="AY64" t="s">
        <v>705</v>
      </c>
      <c r="AZ64" t="s">
        <v>706</v>
      </c>
      <c r="BA64" s="53">
        <v>84894</v>
      </c>
      <c r="BB64" s="53"/>
      <c r="BC64" s="45"/>
      <c r="BD64" s="45"/>
      <c r="BE64" s="45"/>
      <c r="BF64" s="45"/>
      <c r="BG64" s="45"/>
    </row>
    <row r="65" customFormat="1" ht="14.4" spans="1:59">
      <c r="A65" s="16" t="s">
        <v>387</v>
      </c>
      <c r="B65" s="22" t="s">
        <v>707</v>
      </c>
      <c r="C65" s="18" t="str">
        <f t="shared" si="0"/>
        <v>RMT-APL-01-MDB5-APR54-01-50002686-DL1</v>
      </c>
      <c r="D65" s="19" t="str">
        <f t="shared" si="2"/>
        <v>MTR-APL-01-MDB5-APR54-01</v>
      </c>
      <c r="E65" s="19" t="str">
        <f t="shared" si="3"/>
        <v>RMT-APL-01-MDB5-APR54-01-50002686</v>
      </c>
      <c r="F65" s="19"/>
      <c r="G65" s="19">
        <v>5</v>
      </c>
      <c r="H65" s="19"/>
      <c r="I65" s="19"/>
      <c r="J65" s="19"/>
      <c r="K65" s="19" t="s">
        <v>426</v>
      </c>
      <c r="L65" s="19" t="s">
        <v>389</v>
      </c>
      <c r="M65" s="19" t="s">
        <v>390</v>
      </c>
      <c r="N65" s="19" t="s">
        <v>391</v>
      </c>
      <c r="O65" s="230" t="s">
        <v>392</v>
      </c>
      <c r="P65" s="19" t="s">
        <v>676</v>
      </c>
      <c r="Q65" s="232" t="s">
        <v>708</v>
      </c>
      <c r="R65" s="230" t="s">
        <v>392</v>
      </c>
      <c r="S65" s="25">
        <v>50002686</v>
      </c>
      <c r="T65" s="25">
        <v>34</v>
      </c>
      <c r="U65" s="25" t="s">
        <v>432</v>
      </c>
      <c r="V65" s="19" t="s">
        <v>78</v>
      </c>
      <c r="W65" s="16"/>
      <c r="X65" s="16"/>
      <c r="Y65" s="16"/>
      <c r="Z65" s="16"/>
      <c r="AA65" s="16"/>
      <c r="AB65" s="16"/>
      <c r="AC65" s="16">
        <v>19200</v>
      </c>
      <c r="AD65" s="33" t="s">
        <v>678</v>
      </c>
      <c r="AE65" s="16"/>
      <c r="AF65" s="16"/>
      <c r="AG65" s="16"/>
      <c r="AH65" s="19" t="s">
        <v>409</v>
      </c>
      <c r="AI65" s="42" t="s">
        <v>707</v>
      </c>
      <c r="AJ65" s="16"/>
      <c r="AK65" s="16"/>
      <c r="AL65" s="16"/>
      <c r="AM65" s="16"/>
      <c r="AN65" s="16">
        <v>50</v>
      </c>
      <c r="AO65" s="16"/>
      <c r="AP65" s="16"/>
      <c r="AQ65" s="16"/>
      <c r="AR65" s="16"/>
      <c r="AS65" s="16"/>
      <c r="AT65" s="16"/>
      <c r="AU65" s="43"/>
      <c r="AV65" s="43"/>
      <c r="AW65" s="45"/>
      <c r="AX65" t="s">
        <v>709</v>
      </c>
      <c r="AY65" t="s">
        <v>710</v>
      </c>
      <c r="AZ65" t="s">
        <v>711</v>
      </c>
      <c r="BA65" s="53">
        <v>18778</v>
      </c>
      <c r="BB65" s="53"/>
      <c r="BC65" s="45"/>
      <c r="BD65" s="45"/>
      <c r="BE65" s="45"/>
      <c r="BF65" s="45"/>
      <c r="BG65" s="45"/>
    </row>
    <row r="66" customFormat="1" ht="14.4" spans="1:59">
      <c r="A66" s="16" t="s">
        <v>387</v>
      </c>
      <c r="B66" s="22" t="s">
        <v>712</v>
      </c>
      <c r="C66" s="18" t="str">
        <f t="shared" si="0"/>
        <v>RMT-APL-01-MDB5-APR55-01-50002686-DL2</v>
      </c>
      <c r="D66" s="19" t="str">
        <f t="shared" si="2"/>
        <v>MTR-APL-01-MDB5-APR55-01</v>
      </c>
      <c r="E66" s="19" t="str">
        <f t="shared" si="3"/>
        <v>RMT-APL-01-MDB5-APR55-01-50002686</v>
      </c>
      <c r="F66" s="19"/>
      <c r="G66" s="19">
        <v>5</v>
      </c>
      <c r="H66" s="19"/>
      <c r="I66" s="19"/>
      <c r="J66" s="19"/>
      <c r="K66" s="19" t="s">
        <v>426</v>
      </c>
      <c r="L66" s="19" t="s">
        <v>389</v>
      </c>
      <c r="M66" s="19" t="s">
        <v>390</v>
      </c>
      <c r="N66" s="19" t="s">
        <v>391</v>
      </c>
      <c r="O66" s="230" t="s">
        <v>392</v>
      </c>
      <c r="P66" s="19" t="s">
        <v>676</v>
      </c>
      <c r="Q66" s="230" t="s">
        <v>713</v>
      </c>
      <c r="R66" s="230" t="s">
        <v>392</v>
      </c>
      <c r="S66" s="19">
        <v>50002686</v>
      </c>
      <c r="T66" s="19">
        <v>34</v>
      </c>
      <c r="U66" s="19" t="s">
        <v>438</v>
      </c>
      <c r="V66" s="19" t="s">
        <v>439</v>
      </c>
      <c r="W66" s="16"/>
      <c r="X66" s="16"/>
      <c r="Y66" s="16"/>
      <c r="Z66" s="16"/>
      <c r="AA66" s="16"/>
      <c r="AB66" s="16"/>
      <c r="AC66" s="16">
        <v>19200</v>
      </c>
      <c r="AD66" s="33" t="s">
        <v>678</v>
      </c>
      <c r="AE66" s="16"/>
      <c r="AF66" s="16"/>
      <c r="AG66" s="16"/>
      <c r="AH66" s="19" t="s">
        <v>409</v>
      </c>
      <c r="AI66" s="42" t="s">
        <v>712</v>
      </c>
      <c r="AJ66" s="16"/>
      <c r="AK66" s="16"/>
      <c r="AL66" s="16"/>
      <c r="AM66" s="16"/>
      <c r="AN66" s="16">
        <v>50</v>
      </c>
      <c r="AO66" s="16"/>
      <c r="AP66" s="16"/>
      <c r="AQ66" s="16"/>
      <c r="AR66" s="16"/>
      <c r="AS66" s="16"/>
      <c r="AT66" s="16"/>
      <c r="AU66" s="43"/>
      <c r="AV66" s="43"/>
      <c r="AW66" s="45"/>
      <c r="AX66" t="s">
        <v>714</v>
      </c>
      <c r="AY66" t="s">
        <v>715</v>
      </c>
      <c r="AZ66" t="s">
        <v>716</v>
      </c>
      <c r="BA66" s="53">
        <v>98749</v>
      </c>
      <c r="BB66" s="53"/>
      <c r="BC66" s="45"/>
      <c r="BD66" s="45"/>
      <c r="BE66" s="45"/>
      <c r="BF66" s="45"/>
      <c r="BG66" s="45"/>
    </row>
    <row r="67" customFormat="1" ht="14.4" spans="1:59">
      <c r="A67" s="16" t="s">
        <v>387</v>
      </c>
      <c r="B67" s="22" t="s">
        <v>717</v>
      </c>
      <c r="C67" s="18" t="str">
        <f t="shared" si="0"/>
        <v>RMT-APL-01-MDB5-APR56-01-50002686-DL3</v>
      </c>
      <c r="D67" s="19" t="str">
        <f t="shared" si="2"/>
        <v>MTR-APL-01-MDB5-APR56-01</v>
      </c>
      <c r="E67" s="19" t="str">
        <f t="shared" si="3"/>
        <v>RMT-APL-01-MDB5-APR56-01-50002686</v>
      </c>
      <c r="F67" s="19"/>
      <c r="G67" s="19">
        <v>5</v>
      </c>
      <c r="H67" s="19"/>
      <c r="I67" s="19"/>
      <c r="J67" s="19"/>
      <c r="K67" s="19" t="s">
        <v>426</v>
      </c>
      <c r="L67" s="19" t="s">
        <v>389</v>
      </c>
      <c r="M67" s="19" t="s">
        <v>390</v>
      </c>
      <c r="N67" s="19" t="s">
        <v>391</v>
      </c>
      <c r="O67" s="230" t="s">
        <v>392</v>
      </c>
      <c r="P67" s="19" t="s">
        <v>676</v>
      </c>
      <c r="Q67" s="230" t="s">
        <v>718</v>
      </c>
      <c r="R67" s="230" t="s">
        <v>392</v>
      </c>
      <c r="S67" s="19">
        <v>50002686</v>
      </c>
      <c r="T67" s="19">
        <v>34</v>
      </c>
      <c r="U67" s="19" t="s">
        <v>445</v>
      </c>
      <c r="V67" s="19" t="s">
        <v>446</v>
      </c>
      <c r="W67" s="16"/>
      <c r="X67" s="16"/>
      <c r="Y67" s="16"/>
      <c r="Z67" s="16"/>
      <c r="AA67" s="16"/>
      <c r="AB67" s="16"/>
      <c r="AC67" s="16">
        <v>19200</v>
      </c>
      <c r="AD67" s="33" t="s">
        <v>678</v>
      </c>
      <c r="AE67" s="16"/>
      <c r="AF67" s="16"/>
      <c r="AG67" s="16"/>
      <c r="AH67" s="19" t="s">
        <v>409</v>
      </c>
      <c r="AI67" s="42" t="s">
        <v>717</v>
      </c>
      <c r="AJ67" s="16"/>
      <c r="AK67" s="16"/>
      <c r="AL67" s="16"/>
      <c r="AM67" s="16"/>
      <c r="AN67" s="16">
        <v>50</v>
      </c>
      <c r="AO67" s="16"/>
      <c r="AP67" s="16"/>
      <c r="AQ67" s="16"/>
      <c r="AR67" s="16"/>
      <c r="AS67" s="16"/>
      <c r="AT67" s="16"/>
      <c r="AU67" s="43"/>
      <c r="AV67" s="43"/>
      <c r="AW67" s="45"/>
      <c r="AX67" t="s">
        <v>719</v>
      </c>
      <c r="AY67" t="s">
        <v>720</v>
      </c>
      <c r="AZ67" t="s">
        <v>721</v>
      </c>
      <c r="BA67" s="53">
        <v>71595</v>
      </c>
      <c r="BB67" s="53"/>
      <c r="BC67" s="45"/>
      <c r="BD67" s="45"/>
      <c r="BE67" s="45"/>
      <c r="BF67" s="45"/>
      <c r="BG67" s="45"/>
    </row>
    <row r="68" customFormat="1" ht="14.4" spans="1:59">
      <c r="A68" s="16" t="s">
        <v>387</v>
      </c>
      <c r="B68" s="22" t="s">
        <v>722</v>
      </c>
      <c r="C68" s="18" t="str">
        <f t="shared" si="0"/>
        <v>RMT-APL-01-MDB5-APR57-01-50002561-DL1</v>
      </c>
      <c r="D68" s="19" t="str">
        <f t="shared" si="2"/>
        <v>MTR-APL-01-MDB5-APR57-01</v>
      </c>
      <c r="E68" s="19" t="str">
        <f t="shared" si="3"/>
        <v>RMT-APL-01-MDB5-APR57-01-50002561</v>
      </c>
      <c r="F68" s="19"/>
      <c r="G68" s="19">
        <v>5</v>
      </c>
      <c r="H68" s="19"/>
      <c r="I68" s="19"/>
      <c r="J68" s="19"/>
      <c r="K68" s="19" t="s">
        <v>426</v>
      </c>
      <c r="L68" s="19" t="s">
        <v>389</v>
      </c>
      <c r="M68" s="19" t="s">
        <v>390</v>
      </c>
      <c r="N68" s="19" t="s">
        <v>391</v>
      </c>
      <c r="O68" s="230" t="s">
        <v>392</v>
      </c>
      <c r="P68" s="19" t="s">
        <v>676</v>
      </c>
      <c r="Q68" s="232" t="s">
        <v>723</v>
      </c>
      <c r="R68" s="230" t="s">
        <v>392</v>
      </c>
      <c r="S68" s="25">
        <v>50002561</v>
      </c>
      <c r="T68" s="25">
        <v>35</v>
      </c>
      <c r="U68" s="25" t="s">
        <v>432</v>
      </c>
      <c r="V68" s="19" t="s">
        <v>78</v>
      </c>
      <c r="W68" s="16"/>
      <c r="X68" s="16"/>
      <c r="Y68" s="16"/>
      <c r="Z68" s="16"/>
      <c r="AA68" s="16"/>
      <c r="AB68" s="16"/>
      <c r="AC68" s="16">
        <v>19200</v>
      </c>
      <c r="AD68" s="33" t="s">
        <v>678</v>
      </c>
      <c r="AE68" s="16"/>
      <c r="AF68" s="16"/>
      <c r="AG68" s="16"/>
      <c r="AH68" s="19" t="s">
        <v>409</v>
      </c>
      <c r="AI68" s="42" t="s">
        <v>722</v>
      </c>
      <c r="AJ68" s="16"/>
      <c r="AK68" s="16"/>
      <c r="AL68" s="16"/>
      <c r="AM68" s="16"/>
      <c r="AN68" s="16">
        <v>50</v>
      </c>
      <c r="AO68" s="16"/>
      <c r="AP68" s="16"/>
      <c r="AQ68" s="16"/>
      <c r="AR68" s="16"/>
      <c r="AS68" s="16"/>
      <c r="AT68" s="16"/>
      <c r="AU68" s="43"/>
      <c r="AV68" s="43"/>
      <c r="AW68" s="45"/>
      <c r="AX68" t="s">
        <v>724</v>
      </c>
      <c r="AY68" t="s">
        <v>725</v>
      </c>
      <c r="AZ68" t="s">
        <v>726</v>
      </c>
      <c r="BA68" s="53">
        <v>5702</v>
      </c>
      <c r="BB68" s="53"/>
      <c r="BC68" s="45"/>
      <c r="BD68" s="45"/>
      <c r="BE68" s="45"/>
      <c r="BF68" s="45"/>
      <c r="BG68" s="45"/>
    </row>
    <row r="69" customFormat="1" ht="14.4" spans="1:59">
      <c r="A69" s="16" t="s">
        <v>387</v>
      </c>
      <c r="B69" s="22" t="s">
        <v>727</v>
      </c>
      <c r="C69" s="18" t="str">
        <f t="shared" si="0"/>
        <v>RMT-APL-01-MDB5-APR58-01-50002561-DL2</v>
      </c>
      <c r="D69" s="19" t="str">
        <f t="shared" si="2"/>
        <v>MTR-APL-01-MDB5-APR58-01</v>
      </c>
      <c r="E69" s="19" t="str">
        <f t="shared" si="3"/>
        <v>RMT-APL-01-MDB5-APR58-01-50002561</v>
      </c>
      <c r="F69" s="19"/>
      <c r="G69" s="19">
        <v>5</v>
      </c>
      <c r="H69" s="19"/>
      <c r="I69" s="19"/>
      <c r="J69" s="19"/>
      <c r="K69" s="19" t="s">
        <v>426</v>
      </c>
      <c r="L69" s="19" t="s">
        <v>389</v>
      </c>
      <c r="M69" s="19" t="s">
        <v>390</v>
      </c>
      <c r="N69" s="19" t="s">
        <v>391</v>
      </c>
      <c r="O69" s="230" t="s">
        <v>392</v>
      </c>
      <c r="P69" s="19" t="s">
        <v>676</v>
      </c>
      <c r="Q69" s="230" t="s">
        <v>728</v>
      </c>
      <c r="R69" s="230" t="s">
        <v>392</v>
      </c>
      <c r="S69" s="19">
        <v>50002561</v>
      </c>
      <c r="T69" s="19">
        <v>35</v>
      </c>
      <c r="U69" s="19" t="s">
        <v>438</v>
      </c>
      <c r="V69" s="19" t="s">
        <v>439</v>
      </c>
      <c r="W69" s="16"/>
      <c r="X69" s="16"/>
      <c r="Y69" s="16"/>
      <c r="Z69" s="16"/>
      <c r="AA69" s="16"/>
      <c r="AB69" s="16"/>
      <c r="AC69" s="16">
        <v>19200</v>
      </c>
      <c r="AD69" s="33" t="s">
        <v>678</v>
      </c>
      <c r="AE69" s="16"/>
      <c r="AF69" s="16"/>
      <c r="AG69" s="16"/>
      <c r="AH69" s="19" t="s">
        <v>409</v>
      </c>
      <c r="AI69" s="42" t="s">
        <v>727</v>
      </c>
      <c r="AJ69" s="16"/>
      <c r="AK69" s="16"/>
      <c r="AL69" s="16"/>
      <c r="AM69" s="16"/>
      <c r="AN69" s="16">
        <v>50</v>
      </c>
      <c r="AO69" s="16"/>
      <c r="AP69" s="16"/>
      <c r="AQ69" s="16"/>
      <c r="AR69" s="16"/>
      <c r="AS69" s="16"/>
      <c r="AT69" s="16"/>
      <c r="AU69" s="43"/>
      <c r="AV69" s="43"/>
      <c r="AW69" s="45"/>
      <c r="AX69" t="s">
        <v>729</v>
      </c>
      <c r="AY69" t="s">
        <v>730</v>
      </c>
      <c r="AZ69" t="s">
        <v>731</v>
      </c>
      <c r="BA69" s="53">
        <v>68086</v>
      </c>
      <c r="BB69" s="53"/>
      <c r="BC69" s="45"/>
      <c r="BD69" s="45"/>
      <c r="BE69" s="45"/>
      <c r="BF69" s="45"/>
      <c r="BG69" s="45"/>
    </row>
    <row r="70" customFormat="1" ht="14.4" spans="1:59">
      <c r="A70" s="16" t="s">
        <v>387</v>
      </c>
      <c r="B70" s="22" t="s">
        <v>732</v>
      </c>
      <c r="C70" s="18" t="str">
        <f t="shared" ref="C70:C84" si="6">CONCATENATE(M70,"-",N70,"-",O70,"-",P70,"-",Q70,"-",R70,"-",S70,"-",V70)</f>
        <v>RMT-APL-01-MDB5-APR59-01-50002561-DL3</v>
      </c>
      <c r="D70" s="19" t="str">
        <f t="shared" si="2"/>
        <v>MTR-APL-01-MDB5-APR59-01</v>
      </c>
      <c r="E70" s="19" t="str">
        <f t="shared" si="3"/>
        <v>RMT-APL-01-MDB5-APR59-01-50002561</v>
      </c>
      <c r="F70" s="19"/>
      <c r="G70" s="19">
        <v>5</v>
      </c>
      <c r="H70" s="19"/>
      <c r="I70" s="19"/>
      <c r="J70" s="19"/>
      <c r="K70" s="19" t="s">
        <v>426</v>
      </c>
      <c r="L70" s="19" t="s">
        <v>389</v>
      </c>
      <c r="M70" s="19" t="s">
        <v>390</v>
      </c>
      <c r="N70" s="19" t="s">
        <v>391</v>
      </c>
      <c r="O70" s="230" t="s">
        <v>392</v>
      </c>
      <c r="P70" s="19" t="s">
        <v>676</v>
      </c>
      <c r="Q70" s="230" t="s">
        <v>733</v>
      </c>
      <c r="R70" s="230" t="s">
        <v>392</v>
      </c>
      <c r="S70" s="19">
        <v>50002561</v>
      </c>
      <c r="T70" s="19">
        <v>35</v>
      </c>
      <c r="U70" s="19" t="s">
        <v>445</v>
      </c>
      <c r="V70" s="19" t="s">
        <v>446</v>
      </c>
      <c r="W70" s="16"/>
      <c r="X70" s="16"/>
      <c r="Y70" s="16"/>
      <c r="Z70" s="16"/>
      <c r="AA70" s="16"/>
      <c r="AB70" s="16"/>
      <c r="AC70" s="16">
        <v>19200</v>
      </c>
      <c r="AD70" s="33" t="s">
        <v>678</v>
      </c>
      <c r="AE70" s="16"/>
      <c r="AF70" s="16"/>
      <c r="AG70" s="16"/>
      <c r="AH70" s="19" t="s">
        <v>409</v>
      </c>
      <c r="AI70" s="42" t="s">
        <v>732</v>
      </c>
      <c r="AJ70" s="16"/>
      <c r="AK70" s="16"/>
      <c r="AL70" s="16"/>
      <c r="AM70" s="16"/>
      <c r="AN70" s="16">
        <v>50</v>
      </c>
      <c r="AO70" s="16"/>
      <c r="AP70" s="16"/>
      <c r="AQ70" s="16"/>
      <c r="AR70" s="16"/>
      <c r="AS70" s="16"/>
      <c r="AT70" s="16"/>
      <c r="AU70" s="43"/>
      <c r="AV70" s="43"/>
      <c r="AW70" s="45"/>
      <c r="AX70" t="s">
        <v>734</v>
      </c>
      <c r="AY70" t="s">
        <v>735</v>
      </c>
      <c r="AZ70" t="s">
        <v>736</v>
      </c>
      <c r="BA70" s="53">
        <v>53287</v>
      </c>
      <c r="BB70" s="53"/>
      <c r="BC70" s="45"/>
      <c r="BD70" s="45"/>
      <c r="BE70" s="45"/>
      <c r="BF70" s="45"/>
      <c r="BG70" s="45"/>
    </row>
    <row r="71" customFormat="1" ht="14.4" spans="1:59">
      <c r="A71" s="16" t="s">
        <v>387</v>
      </c>
      <c r="B71" s="22" t="s">
        <v>737</v>
      </c>
      <c r="C71" s="18" t="str">
        <f t="shared" si="6"/>
        <v>RMT-APL-01-MDB5-APR60-01-50002758-DL1</v>
      </c>
      <c r="D71" s="19" t="str">
        <f t="shared" ref="D71:D95" si="7">CONCATENATE(L71,"-",N71,"-",O71,"-",P71,"-",Q71,"-",R71)</f>
        <v>MTR-APL-01-MDB5-APR60-01</v>
      </c>
      <c r="E71" s="19" t="str">
        <f t="shared" ref="E71:E95" si="8">CONCATENATE(M71,"-",N71,"-",O71,"-",P71,"-",Q71,"-",R71,"-",S71)</f>
        <v>RMT-APL-01-MDB5-APR60-01-50002758</v>
      </c>
      <c r="F71" s="19"/>
      <c r="G71" s="19">
        <v>5</v>
      </c>
      <c r="H71" s="19"/>
      <c r="I71" s="19"/>
      <c r="J71" s="19"/>
      <c r="K71" s="19" t="s">
        <v>426</v>
      </c>
      <c r="L71" s="19" t="s">
        <v>389</v>
      </c>
      <c r="M71" s="19" t="s">
        <v>390</v>
      </c>
      <c r="N71" s="19" t="s">
        <v>391</v>
      </c>
      <c r="O71" s="230" t="s">
        <v>392</v>
      </c>
      <c r="P71" s="19" t="s">
        <v>676</v>
      </c>
      <c r="Q71" s="232" t="s">
        <v>738</v>
      </c>
      <c r="R71" s="230" t="s">
        <v>392</v>
      </c>
      <c r="S71" s="25">
        <v>50002758</v>
      </c>
      <c r="T71" s="25">
        <v>36</v>
      </c>
      <c r="U71" s="25" t="s">
        <v>432</v>
      </c>
      <c r="V71" s="19" t="s">
        <v>78</v>
      </c>
      <c r="W71" s="16"/>
      <c r="X71" s="16"/>
      <c r="Y71" s="16"/>
      <c r="Z71" s="16"/>
      <c r="AA71" s="16"/>
      <c r="AB71" s="16"/>
      <c r="AC71" s="16">
        <v>19200</v>
      </c>
      <c r="AD71" s="33" t="s">
        <v>678</v>
      </c>
      <c r="AE71" s="16"/>
      <c r="AF71" s="16"/>
      <c r="AG71" s="16"/>
      <c r="AH71" s="19" t="s">
        <v>409</v>
      </c>
      <c r="AI71" s="42" t="s">
        <v>737</v>
      </c>
      <c r="AJ71" s="16"/>
      <c r="AK71" s="16"/>
      <c r="AL71" s="16"/>
      <c r="AM71" s="16"/>
      <c r="AN71" s="16">
        <v>50</v>
      </c>
      <c r="AO71" s="16"/>
      <c r="AP71" s="16"/>
      <c r="AQ71" s="16"/>
      <c r="AR71" s="16"/>
      <c r="AS71" s="16"/>
      <c r="AT71" s="16"/>
      <c r="AU71" s="43"/>
      <c r="AV71" s="43"/>
      <c r="AW71" s="45"/>
      <c r="AX71" t="s">
        <v>739</v>
      </c>
      <c r="AY71" t="s">
        <v>740</v>
      </c>
      <c r="AZ71" t="s">
        <v>741</v>
      </c>
      <c r="BA71" s="53">
        <v>14893</v>
      </c>
      <c r="BB71" s="53"/>
      <c r="BC71" s="45"/>
      <c r="BD71" s="45"/>
      <c r="BE71" s="45"/>
      <c r="BF71" s="45"/>
      <c r="BG71" s="45"/>
    </row>
    <row r="72" customFormat="1" ht="14.4" spans="1:59">
      <c r="A72" s="16" t="s">
        <v>387</v>
      </c>
      <c r="B72" s="22" t="s">
        <v>742</v>
      </c>
      <c r="C72" s="18" t="str">
        <f t="shared" si="6"/>
        <v>RMT-APL-01-MDB5-APR61-01-50002758-DL2</v>
      </c>
      <c r="D72" s="19" t="str">
        <f t="shared" si="7"/>
        <v>MTR-APL-01-MDB5-APR61-01</v>
      </c>
      <c r="E72" s="19" t="str">
        <f t="shared" si="8"/>
        <v>RMT-APL-01-MDB5-APR61-01-50002758</v>
      </c>
      <c r="F72" s="19"/>
      <c r="G72" s="19">
        <v>5</v>
      </c>
      <c r="H72" s="19"/>
      <c r="I72" s="19"/>
      <c r="J72" s="19"/>
      <c r="K72" s="19" t="s">
        <v>426</v>
      </c>
      <c r="L72" s="19" t="s">
        <v>389</v>
      </c>
      <c r="M72" s="19" t="s">
        <v>390</v>
      </c>
      <c r="N72" s="19" t="s">
        <v>391</v>
      </c>
      <c r="O72" s="230" t="s">
        <v>392</v>
      </c>
      <c r="P72" s="19" t="s">
        <v>676</v>
      </c>
      <c r="Q72" s="230" t="s">
        <v>743</v>
      </c>
      <c r="R72" s="230" t="s">
        <v>392</v>
      </c>
      <c r="S72" s="19">
        <v>50002758</v>
      </c>
      <c r="T72" s="19">
        <v>36</v>
      </c>
      <c r="U72" s="19" t="s">
        <v>438</v>
      </c>
      <c r="V72" s="19" t="s">
        <v>439</v>
      </c>
      <c r="W72" s="16"/>
      <c r="X72" s="16"/>
      <c r="Y72" s="16"/>
      <c r="Z72" s="16"/>
      <c r="AA72" s="16"/>
      <c r="AB72" s="16"/>
      <c r="AC72" s="16">
        <v>19200</v>
      </c>
      <c r="AD72" s="33" t="s">
        <v>678</v>
      </c>
      <c r="AE72" s="16"/>
      <c r="AF72" s="16"/>
      <c r="AG72" s="16"/>
      <c r="AH72" s="19" t="s">
        <v>409</v>
      </c>
      <c r="AI72" s="42" t="s">
        <v>742</v>
      </c>
      <c r="AJ72" s="16"/>
      <c r="AK72" s="16"/>
      <c r="AL72" s="16"/>
      <c r="AM72" s="16"/>
      <c r="AN72" s="16">
        <v>50</v>
      </c>
      <c r="AO72" s="16"/>
      <c r="AP72" s="16"/>
      <c r="AQ72" s="16"/>
      <c r="AR72" s="16"/>
      <c r="AS72" s="16"/>
      <c r="AT72" s="16"/>
      <c r="AU72" s="43"/>
      <c r="AV72" s="43"/>
      <c r="AW72" s="45"/>
      <c r="AX72" t="s">
        <v>744</v>
      </c>
      <c r="AY72" t="s">
        <v>745</v>
      </c>
      <c r="AZ72" t="s">
        <v>746</v>
      </c>
      <c r="BA72" s="53">
        <v>37627</v>
      </c>
      <c r="BB72" s="53"/>
      <c r="BC72" s="45"/>
      <c r="BD72" s="45"/>
      <c r="BE72" s="45"/>
      <c r="BF72" s="45"/>
      <c r="BG72" s="45"/>
    </row>
    <row r="73" customFormat="1" ht="14.4" spans="1:59">
      <c r="A73" s="16" t="s">
        <v>387</v>
      </c>
      <c r="B73" s="22" t="s">
        <v>747</v>
      </c>
      <c r="C73" s="18" t="str">
        <f t="shared" si="6"/>
        <v>RMT-APL-01-MDB5-APR62-01-50002758-DL3</v>
      </c>
      <c r="D73" s="19" t="str">
        <f t="shared" si="7"/>
        <v>MTR-APL-01-MDB5-APR62-01</v>
      </c>
      <c r="E73" s="19" t="str">
        <f t="shared" si="8"/>
        <v>RMT-APL-01-MDB5-APR62-01-50002758</v>
      </c>
      <c r="F73" s="19"/>
      <c r="G73" s="19">
        <v>5</v>
      </c>
      <c r="H73" s="19"/>
      <c r="I73" s="19"/>
      <c r="J73" s="19"/>
      <c r="K73" s="19" t="s">
        <v>426</v>
      </c>
      <c r="L73" s="19" t="s">
        <v>389</v>
      </c>
      <c r="M73" s="19" t="s">
        <v>390</v>
      </c>
      <c r="N73" s="19" t="s">
        <v>391</v>
      </c>
      <c r="O73" s="230" t="s">
        <v>392</v>
      </c>
      <c r="P73" s="19" t="s">
        <v>676</v>
      </c>
      <c r="Q73" s="230" t="s">
        <v>748</v>
      </c>
      <c r="R73" s="230" t="s">
        <v>392</v>
      </c>
      <c r="S73" s="19">
        <v>50002758</v>
      </c>
      <c r="T73" s="19">
        <v>36</v>
      </c>
      <c r="U73" s="19" t="s">
        <v>445</v>
      </c>
      <c r="V73" s="19" t="s">
        <v>446</v>
      </c>
      <c r="W73" s="16"/>
      <c r="X73" s="16"/>
      <c r="Y73" s="16"/>
      <c r="Z73" s="16"/>
      <c r="AA73" s="16"/>
      <c r="AB73" s="16"/>
      <c r="AC73" s="16">
        <v>19200</v>
      </c>
      <c r="AD73" s="33" t="s">
        <v>678</v>
      </c>
      <c r="AE73" s="16"/>
      <c r="AF73" s="16"/>
      <c r="AG73" s="16"/>
      <c r="AH73" s="19" t="s">
        <v>409</v>
      </c>
      <c r="AI73" s="42" t="s">
        <v>747</v>
      </c>
      <c r="AJ73" s="16"/>
      <c r="AK73" s="16"/>
      <c r="AL73" s="16"/>
      <c r="AM73" s="16"/>
      <c r="AN73" s="16">
        <v>50</v>
      </c>
      <c r="AO73" s="16"/>
      <c r="AP73" s="16"/>
      <c r="AQ73" s="16"/>
      <c r="AR73" s="16"/>
      <c r="AS73" s="16"/>
      <c r="AT73" s="16"/>
      <c r="AU73" s="43"/>
      <c r="AV73" s="43"/>
      <c r="AW73" s="45"/>
      <c r="AX73" t="s">
        <v>749</v>
      </c>
      <c r="AY73" t="s">
        <v>750</v>
      </c>
      <c r="AZ73" t="s">
        <v>751</v>
      </c>
      <c r="BA73" s="53">
        <v>92120</v>
      </c>
      <c r="BB73" s="53"/>
      <c r="BC73" s="45"/>
      <c r="BD73" s="45"/>
      <c r="BE73" s="45"/>
      <c r="BF73" s="45"/>
      <c r="BG73" s="45"/>
    </row>
    <row r="74" customFormat="1" ht="14.4" spans="1:59">
      <c r="A74" s="16" t="s">
        <v>387</v>
      </c>
      <c r="B74" s="22" t="s">
        <v>752</v>
      </c>
      <c r="C74" s="18" t="str">
        <f t="shared" si="6"/>
        <v>RMT-APL-01-MDB5-APR63-01-50002679-DL1</v>
      </c>
      <c r="D74" s="19" t="str">
        <f t="shared" si="7"/>
        <v>MTR-APL-01-MDB5-APR63-01</v>
      </c>
      <c r="E74" s="19" t="str">
        <f t="shared" si="8"/>
        <v>RMT-APL-01-MDB5-APR63-01-50002679</v>
      </c>
      <c r="F74" s="19"/>
      <c r="G74" s="19">
        <v>5</v>
      </c>
      <c r="H74" s="19"/>
      <c r="I74" s="19"/>
      <c r="J74" s="19"/>
      <c r="K74" s="19" t="s">
        <v>426</v>
      </c>
      <c r="L74" s="19" t="s">
        <v>389</v>
      </c>
      <c r="M74" s="19" t="s">
        <v>390</v>
      </c>
      <c r="N74" s="19" t="s">
        <v>391</v>
      </c>
      <c r="O74" s="230" t="s">
        <v>392</v>
      </c>
      <c r="P74" s="19" t="s">
        <v>676</v>
      </c>
      <c r="Q74" s="232" t="s">
        <v>753</v>
      </c>
      <c r="R74" s="230" t="s">
        <v>392</v>
      </c>
      <c r="S74" s="25">
        <v>50002679</v>
      </c>
      <c r="T74" s="25">
        <v>37</v>
      </c>
      <c r="U74" s="25" t="s">
        <v>432</v>
      </c>
      <c r="V74" s="19" t="s">
        <v>78</v>
      </c>
      <c r="W74" s="16"/>
      <c r="X74" s="16"/>
      <c r="Y74" s="16"/>
      <c r="Z74" s="16"/>
      <c r="AA74" s="16"/>
      <c r="AB74" s="16"/>
      <c r="AC74" s="16">
        <v>19200</v>
      </c>
      <c r="AD74" s="33" t="s">
        <v>678</v>
      </c>
      <c r="AE74" s="16"/>
      <c r="AF74" s="16"/>
      <c r="AG74" s="16"/>
      <c r="AH74" s="19" t="s">
        <v>409</v>
      </c>
      <c r="AI74" s="42" t="s">
        <v>752</v>
      </c>
      <c r="AJ74" s="16"/>
      <c r="AK74" s="16"/>
      <c r="AL74" s="16"/>
      <c r="AM74" s="16"/>
      <c r="AN74" s="16">
        <v>50</v>
      </c>
      <c r="AO74" s="16"/>
      <c r="AP74" s="16"/>
      <c r="AQ74" s="16"/>
      <c r="AR74" s="16"/>
      <c r="AS74" s="16"/>
      <c r="AT74" s="16"/>
      <c r="AU74" s="43"/>
      <c r="AV74" s="43"/>
      <c r="AW74" s="45"/>
      <c r="AX74" t="s">
        <v>754</v>
      </c>
      <c r="AY74" t="s">
        <v>755</v>
      </c>
      <c r="AZ74" t="s">
        <v>756</v>
      </c>
      <c r="BA74" s="53">
        <v>23269</v>
      </c>
      <c r="BB74" s="53"/>
      <c r="BC74" s="45"/>
      <c r="BD74" s="45"/>
      <c r="BE74" s="45"/>
      <c r="BF74" s="45"/>
      <c r="BG74" s="45"/>
    </row>
    <row r="75" customFormat="1" ht="14.4" spans="1:59">
      <c r="A75" s="16" t="s">
        <v>387</v>
      </c>
      <c r="B75" s="22" t="s">
        <v>757</v>
      </c>
      <c r="C75" s="18" t="str">
        <f t="shared" si="6"/>
        <v>RMT-APL-01-MDB5-APR64-01-50002679-DL2</v>
      </c>
      <c r="D75" s="19" t="str">
        <f t="shared" si="7"/>
        <v>MTR-APL-01-MDB5-APR64-01</v>
      </c>
      <c r="E75" s="19" t="str">
        <f t="shared" si="8"/>
        <v>RMT-APL-01-MDB5-APR64-01-50002679</v>
      </c>
      <c r="F75" s="19"/>
      <c r="G75" s="19">
        <v>5</v>
      </c>
      <c r="H75" s="19"/>
      <c r="I75" s="19"/>
      <c r="J75" s="19"/>
      <c r="K75" s="19" t="s">
        <v>426</v>
      </c>
      <c r="L75" s="19" t="s">
        <v>389</v>
      </c>
      <c r="M75" s="19" t="s">
        <v>390</v>
      </c>
      <c r="N75" s="19" t="s">
        <v>391</v>
      </c>
      <c r="O75" s="230" t="s">
        <v>392</v>
      </c>
      <c r="P75" s="19" t="s">
        <v>676</v>
      </c>
      <c r="Q75" s="230" t="s">
        <v>758</v>
      </c>
      <c r="R75" s="230" t="s">
        <v>392</v>
      </c>
      <c r="S75" s="19">
        <v>50002679</v>
      </c>
      <c r="T75" s="19">
        <v>37</v>
      </c>
      <c r="U75" s="19" t="s">
        <v>438</v>
      </c>
      <c r="V75" s="19" t="s">
        <v>439</v>
      </c>
      <c r="W75" s="16"/>
      <c r="X75" s="16"/>
      <c r="Y75" s="16"/>
      <c r="Z75" s="16"/>
      <c r="AA75" s="16"/>
      <c r="AB75" s="16"/>
      <c r="AC75" s="16">
        <v>19200</v>
      </c>
      <c r="AD75" s="33" t="s">
        <v>678</v>
      </c>
      <c r="AE75" s="16"/>
      <c r="AF75" s="16"/>
      <c r="AG75" s="16"/>
      <c r="AH75" s="19" t="s">
        <v>409</v>
      </c>
      <c r="AI75" s="42" t="s">
        <v>757</v>
      </c>
      <c r="AJ75" s="16"/>
      <c r="AK75" s="16"/>
      <c r="AL75" s="16"/>
      <c r="AM75" s="16"/>
      <c r="AN75" s="16">
        <v>50</v>
      </c>
      <c r="AO75" s="16"/>
      <c r="AP75" s="16"/>
      <c r="AQ75" s="16"/>
      <c r="AR75" s="16"/>
      <c r="AS75" s="16"/>
      <c r="AT75" s="16"/>
      <c r="AU75" s="43"/>
      <c r="AV75" s="43"/>
      <c r="AW75" s="45"/>
      <c r="AX75" t="s">
        <v>759</v>
      </c>
      <c r="AY75" t="s">
        <v>760</v>
      </c>
      <c r="AZ75" t="s">
        <v>761</v>
      </c>
      <c r="BA75" s="53">
        <v>40766</v>
      </c>
      <c r="BB75" s="53"/>
      <c r="BC75" s="45"/>
      <c r="BD75" s="45"/>
      <c r="BE75" s="45"/>
      <c r="BF75" s="45"/>
      <c r="BG75" s="45"/>
    </row>
    <row r="76" customFormat="1" ht="14.4" spans="1:59">
      <c r="A76" s="16" t="s">
        <v>387</v>
      </c>
      <c r="B76" s="23" t="s">
        <v>762</v>
      </c>
      <c r="C76" s="18" t="str">
        <f t="shared" si="6"/>
        <v>RMT-APL-01-MDB4-APR65-01-50002681-DL1</v>
      </c>
      <c r="D76" s="19" t="str">
        <f t="shared" si="7"/>
        <v>MTR-APL-01-MDB4-APR65-01</v>
      </c>
      <c r="E76" s="19" t="str">
        <f t="shared" si="8"/>
        <v>RMT-APL-01-MDB4-APR65-01-50002681</v>
      </c>
      <c r="F76" s="19"/>
      <c r="G76" s="19">
        <v>5</v>
      </c>
      <c r="H76" s="19"/>
      <c r="I76" s="19"/>
      <c r="J76" s="19"/>
      <c r="K76" s="19" t="s">
        <v>426</v>
      </c>
      <c r="L76" s="19" t="s">
        <v>389</v>
      </c>
      <c r="M76" s="19" t="s">
        <v>390</v>
      </c>
      <c r="N76" s="19" t="s">
        <v>391</v>
      </c>
      <c r="O76" s="230" t="s">
        <v>392</v>
      </c>
      <c r="P76" s="19" t="s">
        <v>634</v>
      </c>
      <c r="Q76" s="232" t="s">
        <v>763</v>
      </c>
      <c r="R76" s="230" t="s">
        <v>392</v>
      </c>
      <c r="S76" s="25">
        <v>50002681</v>
      </c>
      <c r="T76" s="25">
        <v>38</v>
      </c>
      <c r="U76" s="25" t="s">
        <v>432</v>
      </c>
      <c r="V76" s="19" t="s">
        <v>78</v>
      </c>
      <c r="W76" s="16"/>
      <c r="X76" s="16"/>
      <c r="Y76" s="16"/>
      <c r="Z76" s="16"/>
      <c r="AA76" s="16"/>
      <c r="AB76" s="16"/>
      <c r="AC76" s="16">
        <v>19200</v>
      </c>
      <c r="AD76" s="32" t="s">
        <v>636</v>
      </c>
      <c r="AE76" s="16"/>
      <c r="AF76" s="16"/>
      <c r="AG76" s="16"/>
      <c r="AH76" s="19" t="s">
        <v>409</v>
      </c>
      <c r="AI76" s="42" t="s">
        <v>762</v>
      </c>
      <c r="AJ76" s="16"/>
      <c r="AK76" s="16"/>
      <c r="AL76" s="16"/>
      <c r="AM76" s="16"/>
      <c r="AN76" s="16">
        <v>50</v>
      </c>
      <c r="AO76" s="16"/>
      <c r="AP76" s="16"/>
      <c r="AQ76" s="16"/>
      <c r="AR76" s="16"/>
      <c r="AS76" s="16"/>
      <c r="AT76" s="16"/>
      <c r="AU76" s="43"/>
      <c r="AV76" s="43"/>
      <c r="AW76" s="45"/>
      <c r="AX76" t="s">
        <v>764</v>
      </c>
      <c r="AY76" t="s">
        <v>765</v>
      </c>
      <c r="AZ76" t="s">
        <v>766</v>
      </c>
      <c r="BA76" s="53">
        <v>43901</v>
      </c>
      <c r="BB76" s="53"/>
      <c r="BC76" s="45"/>
      <c r="BD76" s="45"/>
      <c r="BE76" s="45"/>
      <c r="BF76" s="45"/>
      <c r="BG76" s="45"/>
    </row>
    <row r="77" customFormat="1" ht="14.4" spans="1:59">
      <c r="A77" s="16" t="s">
        <v>387</v>
      </c>
      <c r="B77" s="23" t="s">
        <v>767</v>
      </c>
      <c r="C77" s="18" t="str">
        <f t="shared" si="6"/>
        <v>RMT-APL-01-MDB4-APR66-01-50002681-DL2</v>
      </c>
      <c r="D77" s="19" t="str">
        <f t="shared" si="7"/>
        <v>MTR-APL-01-MDB4-APR66-01</v>
      </c>
      <c r="E77" s="19" t="str">
        <f t="shared" si="8"/>
        <v>RMT-APL-01-MDB4-APR66-01-50002681</v>
      </c>
      <c r="F77" s="19"/>
      <c r="G77" s="19">
        <v>5</v>
      </c>
      <c r="H77" s="19"/>
      <c r="I77" s="19"/>
      <c r="J77" s="19"/>
      <c r="K77" s="19" t="s">
        <v>426</v>
      </c>
      <c r="L77" s="19" t="s">
        <v>389</v>
      </c>
      <c r="M77" s="19" t="s">
        <v>390</v>
      </c>
      <c r="N77" s="19" t="s">
        <v>391</v>
      </c>
      <c r="O77" s="230" t="s">
        <v>392</v>
      </c>
      <c r="P77" s="19" t="s">
        <v>634</v>
      </c>
      <c r="Q77" s="230" t="s">
        <v>768</v>
      </c>
      <c r="R77" s="230" t="s">
        <v>392</v>
      </c>
      <c r="S77" s="19">
        <v>50002681</v>
      </c>
      <c r="T77" s="19">
        <v>38</v>
      </c>
      <c r="U77" s="19" t="s">
        <v>438</v>
      </c>
      <c r="V77" s="19" t="s">
        <v>439</v>
      </c>
      <c r="W77" s="16"/>
      <c r="X77" s="16"/>
      <c r="Y77" s="16"/>
      <c r="Z77" s="16"/>
      <c r="AA77" s="16"/>
      <c r="AB77" s="16"/>
      <c r="AC77" s="16">
        <v>19200</v>
      </c>
      <c r="AD77" s="32" t="s">
        <v>636</v>
      </c>
      <c r="AE77" s="16"/>
      <c r="AF77" s="16"/>
      <c r="AG77" s="16"/>
      <c r="AH77" s="19" t="s">
        <v>409</v>
      </c>
      <c r="AI77" s="42" t="s">
        <v>767</v>
      </c>
      <c r="AJ77" s="16"/>
      <c r="AK77" s="16"/>
      <c r="AL77" s="16"/>
      <c r="AM77" s="16"/>
      <c r="AN77" s="16">
        <v>50</v>
      </c>
      <c r="AO77" s="16"/>
      <c r="AP77" s="16"/>
      <c r="AQ77" s="16"/>
      <c r="AR77" s="16"/>
      <c r="AS77" s="16"/>
      <c r="AT77" s="16"/>
      <c r="AU77" s="43"/>
      <c r="AV77" s="43"/>
      <c r="AW77" s="45"/>
      <c r="AX77" t="s">
        <v>769</v>
      </c>
      <c r="AY77" t="s">
        <v>770</v>
      </c>
      <c r="AZ77" t="s">
        <v>771</v>
      </c>
      <c r="BA77" s="53">
        <v>4304</v>
      </c>
      <c r="BB77" s="53"/>
      <c r="BC77" s="45"/>
      <c r="BD77" s="45"/>
      <c r="BE77" s="45"/>
      <c r="BF77" s="45"/>
      <c r="BG77" s="45"/>
    </row>
    <row r="78" customFormat="1" ht="14.4" spans="1:59">
      <c r="A78" s="16" t="s">
        <v>387</v>
      </c>
      <c r="B78" s="23" t="s">
        <v>772</v>
      </c>
      <c r="C78" s="18" t="str">
        <f t="shared" si="6"/>
        <v>RMT-APL-01-MDB4-APR67-01-50002681-DL3</v>
      </c>
      <c r="D78" s="19" t="str">
        <f t="shared" si="7"/>
        <v>MTR-APL-01-MDB4-APR67-01</v>
      </c>
      <c r="E78" s="19" t="str">
        <f t="shared" si="8"/>
        <v>RMT-APL-01-MDB4-APR67-01-50002681</v>
      </c>
      <c r="F78" s="19"/>
      <c r="G78" s="19">
        <v>5</v>
      </c>
      <c r="H78" s="19"/>
      <c r="I78" s="19"/>
      <c r="J78" s="19"/>
      <c r="K78" s="19" t="s">
        <v>426</v>
      </c>
      <c r="L78" s="19" t="s">
        <v>389</v>
      </c>
      <c r="M78" s="19" t="s">
        <v>390</v>
      </c>
      <c r="N78" s="19" t="s">
        <v>391</v>
      </c>
      <c r="O78" s="230" t="s">
        <v>392</v>
      </c>
      <c r="P78" s="19" t="s">
        <v>634</v>
      </c>
      <c r="Q78" s="230" t="s">
        <v>773</v>
      </c>
      <c r="R78" s="230" t="s">
        <v>392</v>
      </c>
      <c r="S78" s="19">
        <v>50002681</v>
      </c>
      <c r="T78" s="19">
        <v>38</v>
      </c>
      <c r="U78" s="19" t="s">
        <v>445</v>
      </c>
      <c r="V78" s="19" t="s">
        <v>446</v>
      </c>
      <c r="W78" s="16"/>
      <c r="X78" s="16"/>
      <c r="Y78" s="16"/>
      <c r="Z78" s="16"/>
      <c r="AA78" s="16"/>
      <c r="AB78" s="16"/>
      <c r="AC78" s="16">
        <v>19200</v>
      </c>
      <c r="AD78" s="32" t="s">
        <v>636</v>
      </c>
      <c r="AE78" s="16"/>
      <c r="AF78" s="16"/>
      <c r="AG78" s="16"/>
      <c r="AH78" s="19" t="s">
        <v>409</v>
      </c>
      <c r="AI78" s="42" t="s">
        <v>772</v>
      </c>
      <c r="AJ78" s="16"/>
      <c r="AK78" s="16"/>
      <c r="AL78" s="16"/>
      <c r="AM78" s="16"/>
      <c r="AN78" s="16">
        <v>50</v>
      </c>
      <c r="AO78" s="16"/>
      <c r="AP78" s="16"/>
      <c r="AQ78" s="16"/>
      <c r="AR78" s="16"/>
      <c r="AS78" s="16"/>
      <c r="AT78" s="16"/>
      <c r="AU78" s="43"/>
      <c r="AV78" s="43"/>
      <c r="AW78" s="45"/>
      <c r="AX78" s="49" t="s">
        <v>774</v>
      </c>
      <c r="AY78" s="49" t="s">
        <v>775</v>
      </c>
      <c r="AZ78" s="49" t="s">
        <v>776</v>
      </c>
      <c r="BA78" s="50">
        <v>29989</v>
      </c>
      <c r="BB78" s="50"/>
      <c r="BC78" s="50">
        <v>8184</v>
      </c>
      <c r="BD78" s="50">
        <v>9451</v>
      </c>
      <c r="BE78" s="50">
        <v>6504</v>
      </c>
      <c r="BF78" s="50">
        <v>5848</v>
      </c>
      <c r="BG78" s="45" t="s">
        <v>423</v>
      </c>
    </row>
    <row r="79" customFormat="1" ht="14.4" spans="1:59">
      <c r="A79" s="16" t="s">
        <v>387</v>
      </c>
      <c r="B79" s="23" t="s">
        <v>777</v>
      </c>
      <c r="C79" s="18" t="str">
        <f t="shared" si="6"/>
        <v>RMT-APL-01-MDB4-APR68-01-50002747-DL1</v>
      </c>
      <c r="D79" s="19" t="str">
        <f t="shared" si="7"/>
        <v>MTR-APL-01-MDB4-APR68-01</v>
      </c>
      <c r="E79" s="19" t="str">
        <f t="shared" si="8"/>
        <v>RMT-APL-01-MDB4-APR68-01-50002747</v>
      </c>
      <c r="F79" s="19"/>
      <c r="G79" s="19">
        <v>5</v>
      </c>
      <c r="H79" s="19"/>
      <c r="I79" s="19"/>
      <c r="J79" s="19"/>
      <c r="K79" s="19" t="s">
        <v>426</v>
      </c>
      <c r="L79" s="19" t="s">
        <v>389</v>
      </c>
      <c r="M79" s="19" t="s">
        <v>390</v>
      </c>
      <c r="N79" s="19" t="s">
        <v>391</v>
      </c>
      <c r="O79" s="230" t="s">
        <v>392</v>
      </c>
      <c r="P79" s="19" t="s">
        <v>634</v>
      </c>
      <c r="Q79" s="232" t="s">
        <v>778</v>
      </c>
      <c r="R79" s="230" t="s">
        <v>392</v>
      </c>
      <c r="S79" s="25">
        <v>50002747</v>
      </c>
      <c r="T79" s="25">
        <v>39</v>
      </c>
      <c r="U79" s="25" t="s">
        <v>432</v>
      </c>
      <c r="V79" s="19" t="s">
        <v>78</v>
      </c>
      <c r="W79" s="16"/>
      <c r="X79" s="16"/>
      <c r="Y79" s="16"/>
      <c r="Z79" s="16"/>
      <c r="AA79" s="16"/>
      <c r="AB79" s="16"/>
      <c r="AC79" s="16">
        <v>19200</v>
      </c>
      <c r="AD79" s="32" t="s">
        <v>636</v>
      </c>
      <c r="AE79" s="16"/>
      <c r="AF79" s="16"/>
      <c r="AG79" s="16"/>
      <c r="AH79" s="19" t="s">
        <v>409</v>
      </c>
      <c r="AI79" s="42" t="s">
        <v>777</v>
      </c>
      <c r="AJ79" s="16"/>
      <c r="AK79" s="16"/>
      <c r="AL79" s="16"/>
      <c r="AM79" s="16"/>
      <c r="AN79" s="16">
        <v>50</v>
      </c>
      <c r="AO79" s="16"/>
      <c r="AP79" s="16"/>
      <c r="AQ79" s="16"/>
      <c r="AR79" s="16"/>
      <c r="AS79" s="16"/>
      <c r="AT79" s="16"/>
      <c r="AU79" s="43"/>
      <c r="AV79" s="43"/>
      <c r="AW79" s="45"/>
      <c r="AX79" t="s">
        <v>779</v>
      </c>
      <c r="AY79" t="s">
        <v>780</v>
      </c>
      <c r="AZ79" t="s">
        <v>781</v>
      </c>
      <c r="BA79" s="53">
        <v>50087</v>
      </c>
      <c r="BB79" s="53"/>
      <c r="BC79" s="45"/>
      <c r="BD79" s="45"/>
      <c r="BE79" s="45"/>
      <c r="BF79" s="45"/>
      <c r="BG79" s="45"/>
    </row>
    <row r="80" customFormat="1" ht="14.4" spans="1:59">
      <c r="A80" s="16" t="s">
        <v>387</v>
      </c>
      <c r="B80" s="23" t="s">
        <v>782</v>
      </c>
      <c r="C80" s="18" t="str">
        <f t="shared" si="6"/>
        <v>RMT-APL-01-MDB4-APR69-01-50002747-DL2</v>
      </c>
      <c r="D80" s="19" t="str">
        <f t="shared" si="7"/>
        <v>MTR-APL-01-MDB4-APR69-01</v>
      </c>
      <c r="E80" s="19" t="str">
        <f t="shared" si="8"/>
        <v>RMT-APL-01-MDB4-APR69-01-50002747</v>
      </c>
      <c r="F80" s="19"/>
      <c r="G80" s="19">
        <v>5</v>
      </c>
      <c r="H80" s="19"/>
      <c r="I80" s="19"/>
      <c r="J80" s="19"/>
      <c r="K80" s="19" t="s">
        <v>426</v>
      </c>
      <c r="L80" s="19" t="s">
        <v>389</v>
      </c>
      <c r="M80" s="19" t="s">
        <v>390</v>
      </c>
      <c r="N80" s="19" t="s">
        <v>391</v>
      </c>
      <c r="O80" s="230" t="s">
        <v>392</v>
      </c>
      <c r="P80" s="19" t="s">
        <v>634</v>
      </c>
      <c r="Q80" s="230" t="s">
        <v>783</v>
      </c>
      <c r="R80" s="230" t="s">
        <v>392</v>
      </c>
      <c r="S80" s="19">
        <v>50002747</v>
      </c>
      <c r="T80" s="19">
        <v>39</v>
      </c>
      <c r="U80" s="19" t="s">
        <v>438</v>
      </c>
      <c r="V80" s="19" t="s">
        <v>439</v>
      </c>
      <c r="W80" s="16"/>
      <c r="X80" s="16"/>
      <c r="Y80" s="16"/>
      <c r="Z80" s="16"/>
      <c r="AA80" s="16"/>
      <c r="AB80" s="16"/>
      <c r="AC80" s="16">
        <v>19200</v>
      </c>
      <c r="AD80" s="32" t="s">
        <v>636</v>
      </c>
      <c r="AE80" s="16"/>
      <c r="AF80" s="16"/>
      <c r="AG80" s="16"/>
      <c r="AH80" s="19" t="s">
        <v>409</v>
      </c>
      <c r="AI80" s="42" t="s">
        <v>782</v>
      </c>
      <c r="AJ80" s="16"/>
      <c r="AK80" s="16"/>
      <c r="AL80" s="16"/>
      <c r="AM80" s="16"/>
      <c r="AN80" s="16">
        <v>50</v>
      </c>
      <c r="AO80" s="16"/>
      <c r="AP80" s="16"/>
      <c r="AQ80" s="16"/>
      <c r="AR80" s="16"/>
      <c r="AS80" s="16"/>
      <c r="AT80" s="16"/>
      <c r="AU80" s="43"/>
      <c r="AV80" s="43"/>
      <c r="AW80" s="45"/>
      <c r="AX80" t="s">
        <v>784</v>
      </c>
      <c r="AY80" t="s">
        <v>785</v>
      </c>
      <c r="AZ80" t="s">
        <v>786</v>
      </c>
      <c r="BA80" s="53">
        <v>41628</v>
      </c>
      <c r="BB80" s="53"/>
      <c r="BC80" s="45"/>
      <c r="BD80" s="45"/>
      <c r="BE80" s="45"/>
      <c r="BF80" s="45"/>
      <c r="BG80" s="45"/>
    </row>
    <row r="81" customFormat="1" ht="14.4" spans="1:59">
      <c r="A81" s="16" t="s">
        <v>387</v>
      </c>
      <c r="B81" s="23" t="s">
        <v>787</v>
      </c>
      <c r="C81" s="18" t="str">
        <f t="shared" si="6"/>
        <v>RMT-APL-01-MDB4-APR70-01-50002747-DL3</v>
      </c>
      <c r="D81" s="19" t="str">
        <f t="shared" si="7"/>
        <v>MTR-APL-01-MDB4-APR70-01</v>
      </c>
      <c r="E81" s="19" t="str">
        <f t="shared" si="8"/>
        <v>RMT-APL-01-MDB4-APR70-01-50002747</v>
      </c>
      <c r="F81" s="19"/>
      <c r="G81" s="19">
        <v>5</v>
      </c>
      <c r="H81" s="19"/>
      <c r="I81" s="19"/>
      <c r="J81" s="19"/>
      <c r="K81" s="19" t="s">
        <v>426</v>
      </c>
      <c r="L81" s="19" t="s">
        <v>389</v>
      </c>
      <c r="M81" s="19" t="s">
        <v>390</v>
      </c>
      <c r="N81" s="19" t="s">
        <v>391</v>
      </c>
      <c r="O81" s="230" t="s">
        <v>392</v>
      </c>
      <c r="P81" s="19" t="s">
        <v>634</v>
      </c>
      <c r="Q81" s="230" t="s">
        <v>788</v>
      </c>
      <c r="R81" s="230" t="s">
        <v>392</v>
      </c>
      <c r="S81" s="19">
        <v>50002747</v>
      </c>
      <c r="T81" s="19">
        <v>39</v>
      </c>
      <c r="U81" s="19" t="s">
        <v>445</v>
      </c>
      <c r="V81" s="19" t="s">
        <v>446</v>
      </c>
      <c r="W81" s="16"/>
      <c r="X81" s="16"/>
      <c r="Y81" s="16"/>
      <c r="Z81" s="16"/>
      <c r="AA81" s="16"/>
      <c r="AB81" s="16"/>
      <c r="AC81" s="16">
        <v>19200</v>
      </c>
      <c r="AD81" s="32" t="s">
        <v>636</v>
      </c>
      <c r="AE81" s="16"/>
      <c r="AF81" s="16"/>
      <c r="AG81" s="16"/>
      <c r="AH81" s="19" t="s">
        <v>409</v>
      </c>
      <c r="AI81" s="42" t="s">
        <v>787</v>
      </c>
      <c r="AJ81" s="16"/>
      <c r="AK81" s="16"/>
      <c r="AL81" s="16"/>
      <c r="AM81" s="16"/>
      <c r="AN81" s="16">
        <v>50</v>
      </c>
      <c r="AO81" s="16"/>
      <c r="AP81" s="16"/>
      <c r="AQ81" s="16"/>
      <c r="AR81" s="16"/>
      <c r="AS81" s="16"/>
      <c r="AT81" s="16"/>
      <c r="AU81" s="43"/>
      <c r="AV81" s="43"/>
      <c r="AW81" s="45"/>
      <c r="AX81" t="s">
        <v>789</v>
      </c>
      <c r="AY81" t="s">
        <v>790</v>
      </c>
      <c r="AZ81" t="s">
        <v>791</v>
      </c>
      <c r="BA81" s="53">
        <v>43089</v>
      </c>
      <c r="BB81" s="53"/>
      <c r="BC81" s="45"/>
      <c r="BD81" s="45"/>
      <c r="BE81" s="45"/>
      <c r="BF81" s="45"/>
      <c r="BG81" s="45"/>
    </row>
    <row r="82" customFormat="1" ht="14.4" spans="1:59">
      <c r="A82" s="16" t="s">
        <v>387</v>
      </c>
      <c r="B82" s="23" t="s">
        <v>792</v>
      </c>
      <c r="C82" s="18" t="str">
        <f t="shared" si="6"/>
        <v>RMT-APL-01-MDB4-APR71-01-50002975-DL1</v>
      </c>
      <c r="D82" s="19" t="str">
        <f t="shared" si="7"/>
        <v>MTR-APL-01-MDB4-APR71-01</v>
      </c>
      <c r="E82" s="19" t="str">
        <f t="shared" si="8"/>
        <v>RMT-APL-01-MDB4-APR71-01-50002975</v>
      </c>
      <c r="F82" s="19"/>
      <c r="G82" s="19">
        <v>5</v>
      </c>
      <c r="H82" s="19"/>
      <c r="I82" s="19"/>
      <c r="J82" s="19"/>
      <c r="K82" s="19" t="s">
        <v>426</v>
      </c>
      <c r="L82" s="19" t="s">
        <v>389</v>
      </c>
      <c r="M82" s="19" t="s">
        <v>390</v>
      </c>
      <c r="N82" s="19" t="s">
        <v>391</v>
      </c>
      <c r="O82" s="230" t="s">
        <v>392</v>
      </c>
      <c r="P82" s="19" t="s">
        <v>634</v>
      </c>
      <c r="Q82" s="232" t="s">
        <v>793</v>
      </c>
      <c r="R82" s="230" t="s">
        <v>392</v>
      </c>
      <c r="S82" s="25">
        <v>50002975</v>
      </c>
      <c r="T82" s="25">
        <v>40</v>
      </c>
      <c r="U82" s="25" t="s">
        <v>432</v>
      </c>
      <c r="V82" s="19" t="s">
        <v>78</v>
      </c>
      <c r="W82" s="16"/>
      <c r="X82" s="16"/>
      <c r="Y82" s="16"/>
      <c r="Z82" s="16"/>
      <c r="AA82" s="16"/>
      <c r="AB82" s="16"/>
      <c r="AC82" s="16">
        <v>19200</v>
      </c>
      <c r="AD82" s="32" t="s">
        <v>636</v>
      </c>
      <c r="AE82" s="16"/>
      <c r="AF82" s="16"/>
      <c r="AG82" s="16"/>
      <c r="AH82" s="19" t="s">
        <v>409</v>
      </c>
      <c r="AI82" s="42" t="s">
        <v>792</v>
      </c>
      <c r="AJ82" s="16"/>
      <c r="AK82" s="16"/>
      <c r="AL82" s="16"/>
      <c r="AM82" s="16"/>
      <c r="AN82" s="16">
        <v>50</v>
      </c>
      <c r="AO82" s="16"/>
      <c r="AP82" s="16"/>
      <c r="AQ82" s="16"/>
      <c r="AR82" s="16"/>
      <c r="AS82" s="16"/>
      <c r="AT82" s="16"/>
      <c r="AU82" s="43"/>
      <c r="AV82" s="43"/>
      <c r="AW82" s="45"/>
      <c r="AX82" t="s">
        <v>794</v>
      </c>
      <c r="AY82" t="s">
        <v>795</v>
      </c>
      <c r="AZ82" t="s">
        <v>796</v>
      </c>
      <c r="BA82" s="53">
        <v>36829</v>
      </c>
      <c r="BB82" s="53"/>
      <c r="BC82" s="45"/>
      <c r="BD82" s="45"/>
      <c r="BE82" s="45"/>
      <c r="BF82" s="45"/>
      <c r="BG82" s="45"/>
    </row>
    <row r="83" customFormat="1" ht="14.4" spans="1:59">
      <c r="A83" s="16" t="s">
        <v>387</v>
      </c>
      <c r="B83" s="23" t="s">
        <v>797</v>
      </c>
      <c r="C83" s="18" t="str">
        <f t="shared" si="6"/>
        <v>RMT-APL-01-MDB4-APR72-01-50002975-DL2</v>
      </c>
      <c r="D83" s="19" t="str">
        <f t="shared" si="7"/>
        <v>MTR-APL-01-MDB4-APR72-01</v>
      </c>
      <c r="E83" s="19" t="str">
        <f t="shared" si="8"/>
        <v>RMT-APL-01-MDB4-APR72-01-50002975</v>
      </c>
      <c r="F83" s="19"/>
      <c r="G83" s="19">
        <v>5</v>
      </c>
      <c r="H83" s="19"/>
      <c r="I83" s="19"/>
      <c r="J83" s="19"/>
      <c r="K83" s="19" t="s">
        <v>426</v>
      </c>
      <c r="L83" s="19" t="s">
        <v>389</v>
      </c>
      <c r="M83" s="19" t="s">
        <v>390</v>
      </c>
      <c r="N83" s="19" t="s">
        <v>391</v>
      </c>
      <c r="O83" s="230" t="s">
        <v>392</v>
      </c>
      <c r="P83" s="19" t="s">
        <v>634</v>
      </c>
      <c r="Q83" s="230" t="s">
        <v>798</v>
      </c>
      <c r="R83" s="230" t="s">
        <v>392</v>
      </c>
      <c r="S83" s="25">
        <v>50002975</v>
      </c>
      <c r="T83" s="19">
        <v>40</v>
      </c>
      <c r="U83" s="19" t="s">
        <v>438</v>
      </c>
      <c r="V83" s="19" t="s">
        <v>439</v>
      </c>
      <c r="W83" s="16"/>
      <c r="X83" s="16"/>
      <c r="Y83" s="16"/>
      <c r="Z83" s="16"/>
      <c r="AA83" s="16"/>
      <c r="AB83" s="16"/>
      <c r="AC83" s="16">
        <v>19200</v>
      </c>
      <c r="AD83" s="32" t="s">
        <v>636</v>
      </c>
      <c r="AE83" s="16"/>
      <c r="AF83" s="16"/>
      <c r="AG83" s="16"/>
      <c r="AH83" s="19" t="s">
        <v>409</v>
      </c>
      <c r="AI83" s="42" t="s">
        <v>797</v>
      </c>
      <c r="AJ83" s="16"/>
      <c r="AK83" s="16"/>
      <c r="AL83" s="16"/>
      <c r="AM83" s="16"/>
      <c r="AN83" s="16">
        <v>50</v>
      </c>
      <c r="AO83" s="16"/>
      <c r="AP83" s="16"/>
      <c r="AQ83" s="16"/>
      <c r="AR83" s="16"/>
      <c r="AS83" s="16"/>
      <c r="AT83" s="16"/>
      <c r="AU83" s="43"/>
      <c r="AV83" s="43"/>
      <c r="AW83" s="45"/>
      <c r="AX83" t="s">
        <v>799</v>
      </c>
      <c r="AY83" t="s">
        <v>800</v>
      </c>
      <c r="AZ83" t="s">
        <v>801</v>
      </c>
      <c r="BA83" s="53">
        <v>21749</v>
      </c>
      <c r="BB83" s="53"/>
      <c r="BC83" s="45"/>
      <c r="BD83" s="45"/>
      <c r="BE83" s="45"/>
      <c r="BF83" s="45"/>
      <c r="BG83" s="45"/>
    </row>
    <row r="84" customFormat="1" ht="14.4" spans="1:59">
      <c r="A84" s="16" t="s">
        <v>387</v>
      </c>
      <c r="B84" s="22" t="s">
        <v>802</v>
      </c>
      <c r="C84" s="18" t="str">
        <f t="shared" si="6"/>
        <v>RMT-APL-01-MSB-APR73-01-50002728-DL3</v>
      </c>
      <c r="D84" s="19" t="str">
        <f t="shared" si="7"/>
        <v>MTR-APL-01-MSB-APR73-01</v>
      </c>
      <c r="E84" s="19" t="str">
        <f t="shared" si="8"/>
        <v>RMT-APL-01-MSB-APR73-01-50002728</v>
      </c>
      <c r="F84" s="19"/>
      <c r="G84" s="19">
        <v>5</v>
      </c>
      <c r="H84" s="19"/>
      <c r="I84" s="19"/>
      <c r="J84" s="19"/>
      <c r="K84" s="19" t="s">
        <v>426</v>
      </c>
      <c r="L84" s="19" t="s">
        <v>389</v>
      </c>
      <c r="M84" s="19" t="s">
        <v>390</v>
      </c>
      <c r="N84" s="19" t="s">
        <v>391</v>
      </c>
      <c r="O84" s="230" t="s">
        <v>392</v>
      </c>
      <c r="P84" s="16" t="s">
        <v>393</v>
      </c>
      <c r="Q84" s="230" t="s">
        <v>803</v>
      </c>
      <c r="R84" s="230" t="s">
        <v>392</v>
      </c>
      <c r="S84" s="25">
        <v>50002728</v>
      </c>
      <c r="T84" s="19">
        <v>40</v>
      </c>
      <c r="U84" s="19" t="s">
        <v>445</v>
      </c>
      <c r="V84" s="19" t="s">
        <v>446</v>
      </c>
      <c r="W84" s="16"/>
      <c r="X84" s="16"/>
      <c r="Y84" s="16"/>
      <c r="Z84" s="16">
        <v>8</v>
      </c>
      <c r="AA84" s="16">
        <v>1</v>
      </c>
      <c r="AB84" s="16" t="s">
        <v>397</v>
      </c>
      <c r="AC84" s="16">
        <v>9600</v>
      </c>
      <c r="AD84" s="32" t="s">
        <v>636</v>
      </c>
      <c r="AE84" s="16"/>
      <c r="AF84" s="16"/>
      <c r="AG84" s="16"/>
      <c r="AH84" s="19" t="s">
        <v>409</v>
      </c>
      <c r="AI84" s="42" t="s">
        <v>802</v>
      </c>
      <c r="AJ84" s="16"/>
      <c r="AK84" s="16"/>
      <c r="AL84" s="16"/>
      <c r="AM84" s="16"/>
      <c r="AN84" s="16">
        <v>50</v>
      </c>
      <c r="AO84" s="16"/>
      <c r="AP84" s="16"/>
      <c r="AQ84" s="16"/>
      <c r="AR84" s="16"/>
      <c r="AS84" s="16"/>
      <c r="AT84" s="16"/>
      <c r="AU84" s="43"/>
      <c r="AV84" s="43"/>
      <c r="AW84" s="45" t="s">
        <v>804</v>
      </c>
      <c r="AX84" t="s">
        <v>805</v>
      </c>
      <c r="AY84" t="s">
        <v>806</v>
      </c>
      <c r="AZ84" t="s">
        <v>807</v>
      </c>
      <c r="BA84" s="53">
        <v>83186</v>
      </c>
      <c r="BB84" s="53"/>
      <c r="BC84" s="45"/>
      <c r="BD84" s="45"/>
      <c r="BE84" s="45"/>
      <c r="BF84" s="45"/>
      <c r="BG84" s="45"/>
    </row>
    <row r="85" customFormat="1" ht="14.4" spans="1:59">
      <c r="A85" s="16"/>
      <c r="B85" s="22"/>
      <c r="C85" s="18"/>
      <c r="D85" s="19" t="str">
        <f>CONCATENATE(L85,"-",N85,"-",O85,"-",P85,"-",Q85,"-",R85,"-",S85)</f>
        <v>------</v>
      </c>
      <c r="E85" s="19" t="str">
        <f t="shared" si="8"/>
        <v>------</v>
      </c>
      <c r="F85" s="19"/>
      <c r="G85" s="19"/>
      <c r="H85" s="19"/>
      <c r="I85" s="19"/>
      <c r="J85" s="19"/>
      <c r="K85" s="19"/>
      <c r="L85" s="19"/>
      <c r="M85" s="19"/>
      <c r="N85" s="19"/>
      <c r="O85" s="19"/>
      <c r="P85" s="19"/>
      <c r="Q85" s="19"/>
      <c r="R85" s="19"/>
      <c r="S85" s="25"/>
      <c r="T85" s="19"/>
      <c r="U85" s="19"/>
      <c r="V85" s="19"/>
      <c r="W85" s="16"/>
      <c r="X85" s="16"/>
      <c r="Y85" s="16"/>
      <c r="Z85" s="16"/>
      <c r="AA85" s="16"/>
      <c r="AB85" s="16"/>
      <c r="AC85" s="16"/>
      <c r="AD85" s="32"/>
      <c r="AE85" s="16"/>
      <c r="AF85" s="16"/>
      <c r="AG85" s="16"/>
      <c r="AH85" s="19"/>
      <c r="AI85" s="36"/>
      <c r="AJ85" s="16"/>
      <c r="AK85" s="16"/>
      <c r="AL85" s="16"/>
      <c r="AM85" s="16"/>
      <c r="AN85" s="16"/>
      <c r="AO85" s="16"/>
      <c r="AP85" s="16"/>
      <c r="AQ85" s="16"/>
      <c r="AR85" s="16"/>
      <c r="AS85" s="16"/>
      <c r="AT85" s="16"/>
      <c r="AU85" s="43"/>
      <c r="AV85" s="43"/>
      <c r="AW85" s="45"/>
      <c r="AX85" s="45"/>
      <c r="AY85" s="45"/>
      <c r="AZ85" s="45"/>
      <c r="BA85" s="53"/>
      <c r="BB85" s="53"/>
      <c r="BC85" s="45"/>
      <c r="BD85" s="45"/>
      <c r="BE85" s="45"/>
      <c r="BF85" s="45"/>
      <c r="BG85" s="45"/>
    </row>
    <row r="86" customFormat="1" ht="4" customHeight="1" spans="1:59">
      <c r="A86" s="16"/>
      <c r="B86" s="22"/>
      <c r="C86" s="19"/>
      <c r="D86" s="19"/>
      <c r="E86" s="19"/>
      <c r="F86" s="19"/>
      <c r="G86" s="19"/>
      <c r="H86" s="19"/>
      <c r="I86" s="19"/>
      <c r="J86" s="19"/>
      <c r="K86" s="19"/>
      <c r="L86" s="19"/>
      <c r="M86" s="19"/>
      <c r="N86" s="19"/>
      <c r="O86" s="19"/>
      <c r="P86" s="16"/>
      <c r="Q86" s="19"/>
      <c r="R86" s="19"/>
      <c r="S86" s="19"/>
      <c r="T86" s="19"/>
      <c r="U86" s="19"/>
      <c r="V86" s="19"/>
      <c r="W86" s="16"/>
      <c r="X86" s="16"/>
      <c r="Y86" s="16"/>
      <c r="Z86" s="16"/>
      <c r="AA86" s="16"/>
      <c r="AB86" s="16"/>
      <c r="AC86" s="16"/>
      <c r="AD86" s="16"/>
      <c r="AE86" s="16"/>
      <c r="AF86" s="16" t="s">
        <v>399</v>
      </c>
      <c r="AG86" s="16">
        <v>142824</v>
      </c>
      <c r="AH86" s="19" t="s">
        <v>808</v>
      </c>
      <c r="AI86" s="42"/>
      <c r="AJ86" s="16"/>
      <c r="AK86" s="16"/>
      <c r="AL86" s="16"/>
      <c r="AM86" s="16"/>
      <c r="AN86" s="16"/>
      <c r="AO86" s="16"/>
      <c r="AP86" s="16"/>
      <c r="AQ86" s="16"/>
      <c r="AR86" s="16"/>
      <c r="AS86" s="16" t="s">
        <v>809</v>
      </c>
      <c r="AT86" s="16" t="s">
        <v>809</v>
      </c>
      <c r="AU86" s="43">
        <v>44194</v>
      </c>
      <c r="AV86" s="43"/>
      <c r="AW86" s="45" t="s">
        <v>810</v>
      </c>
      <c r="AX86" s="46"/>
      <c r="AY86" s="45"/>
      <c r="AZ86" s="45"/>
      <c r="BA86" s="45"/>
      <c r="BB86" s="45"/>
      <c r="BC86" s="45"/>
      <c r="BD86" s="45"/>
      <c r="BE86" s="45"/>
      <c r="BF86" s="45"/>
      <c r="BG86" s="45"/>
    </row>
    <row r="87" customFormat="1" ht="14.4" spans="1:59">
      <c r="A87" s="16" t="s">
        <v>811</v>
      </c>
      <c r="B87" s="17" t="s">
        <v>812</v>
      </c>
      <c r="C87" s="25" t="str">
        <f>CONCATENATE(L87,"-",N87,"-",O87,"-",P87,"-",Q87,"-",R87,)</f>
        <v>MG-APL-01-MSB-FBX01-01</v>
      </c>
      <c r="D87" s="19" t="str">
        <f t="shared" si="7"/>
        <v>MG-APL-01-MSB-FBX01-01</v>
      </c>
      <c r="E87" s="19" t="str">
        <f t="shared" si="8"/>
        <v>RMT-APL-01-MSB-FBX01-01-20113013</v>
      </c>
      <c r="F87" s="19" t="str">
        <f>CONCATENATE(M87,"-",N87,"-",O87,"-",P87,"-",L87,"-",R87)</f>
        <v>RMT-APL-01-MSB-MG-01</v>
      </c>
      <c r="G87" s="19"/>
      <c r="H87" s="19"/>
      <c r="I87" s="19"/>
      <c r="J87" s="19"/>
      <c r="K87" s="19" t="s">
        <v>813</v>
      </c>
      <c r="L87" s="19" t="s">
        <v>814</v>
      </c>
      <c r="M87" s="19" t="s">
        <v>390</v>
      </c>
      <c r="N87" s="19" t="s">
        <v>391</v>
      </c>
      <c r="O87" s="230" t="s">
        <v>392</v>
      </c>
      <c r="P87" s="16" t="s">
        <v>393</v>
      </c>
      <c r="Q87" s="230" t="s">
        <v>815</v>
      </c>
      <c r="R87" s="230" t="s">
        <v>392</v>
      </c>
      <c r="S87" s="25">
        <v>20113013</v>
      </c>
      <c r="T87" s="26" t="s">
        <v>816</v>
      </c>
      <c r="U87" s="19"/>
      <c r="V87" s="19"/>
      <c r="W87" s="16" t="s">
        <v>817</v>
      </c>
      <c r="X87" s="72">
        <v>357784042310555</v>
      </c>
      <c r="Y87" s="16"/>
      <c r="Z87" s="16"/>
      <c r="AA87" s="16"/>
      <c r="AB87" s="16"/>
      <c r="AC87" s="16">
        <v>9600</v>
      </c>
      <c r="AD87" s="29" t="s">
        <v>398</v>
      </c>
      <c r="AE87" s="16"/>
      <c r="AF87" s="16"/>
      <c r="AG87" s="16"/>
      <c r="AH87" s="19"/>
      <c r="AI87" s="36"/>
      <c r="AJ87" s="16"/>
      <c r="AK87" s="16"/>
      <c r="AL87" s="16"/>
      <c r="AM87" s="16"/>
      <c r="AN87" s="16"/>
      <c r="AO87" s="16"/>
      <c r="AP87" s="16"/>
      <c r="AQ87" s="16"/>
      <c r="AR87" s="16"/>
      <c r="AS87" s="16"/>
      <c r="AT87" s="16"/>
      <c r="AU87" s="16"/>
      <c r="AV87" s="16"/>
      <c r="AW87" s="45"/>
      <c r="AX87" s="45"/>
      <c r="AY87" s="45"/>
      <c r="AZ87" s="45"/>
      <c r="BA87" s="45"/>
      <c r="BB87" s="45"/>
      <c r="BC87" s="45"/>
      <c r="BD87" s="45"/>
      <c r="BE87" s="45"/>
      <c r="BF87" s="45"/>
      <c r="BG87" s="45"/>
    </row>
    <row r="88" customFormat="1" ht="14.4" spans="1:59">
      <c r="A88" s="16" t="s">
        <v>811</v>
      </c>
      <c r="B88" s="17" t="s">
        <v>818</v>
      </c>
      <c r="C88" s="25" t="str">
        <f t="shared" ref="C88:C92" si="9">CONCATENATE(L88,"-",N88,"-",O88,"-",P88,"-",Q88,"-",R88,)</f>
        <v>MG-APL-01-MDB1-FBX02-01</v>
      </c>
      <c r="D88" s="19" t="str">
        <f t="shared" si="7"/>
        <v>MG-APL-01-MDB1-FBX02-01</v>
      </c>
      <c r="E88" s="19" t="str">
        <f t="shared" si="8"/>
        <v>RMT-APL-01-MDB1-FBX02-01-20113002</v>
      </c>
      <c r="F88" s="19" t="str">
        <f>CONCATENATE(M88,"-",N88,"-",O88,"-",P88,"-",L88,"-",R88)</f>
        <v>RMT-APL-01-MDB1-MG-01</v>
      </c>
      <c r="G88" s="19"/>
      <c r="H88" s="19"/>
      <c r="I88" s="19"/>
      <c r="J88" s="19"/>
      <c r="K88" s="19" t="s">
        <v>813</v>
      </c>
      <c r="L88" s="19" t="s">
        <v>814</v>
      </c>
      <c r="M88" s="19" t="s">
        <v>390</v>
      </c>
      <c r="N88" s="19" t="s">
        <v>391</v>
      </c>
      <c r="O88" s="230" t="s">
        <v>392</v>
      </c>
      <c r="P88" s="19" t="s">
        <v>67</v>
      </c>
      <c r="Q88" s="230" t="s">
        <v>819</v>
      </c>
      <c r="R88" s="230" t="s">
        <v>392</v>
      </c>
      <c r="S88" s="25">
        <v>20113002</v>
      </c>
      <c r="T88" s="26" t="s">
        <v>816</v>
      </c>
      <c r="U88" s="19"/>
      <c r="V88" s="19"/>
      <c r="W88" s="16" t="s">
        <v>817</v>
      </c>
      <c r="X88" s="72">
        <v>357784042321040</v>
      </c>
      <c r="Y88" s="16"/>
      <c r="Z88" s="16"/>
      <c r="AA88" s="16"/>
      <c r="AB88" s="16"/>
      <c r="AC88" s="16">
        <v>19200</v>
      </c>
      <c r="AD88" s="29" t="s">
        <v>433</v>
      </c>
      <c r="AE88" s="16"/>
      <c r="AF88" s="16"/>
      <c r="AG88" s="16"/>
      <c r="AH88" s="19"/>
      <c r="AI88" s="36"/>
      <c r="AJ88" s="16"/>
      <c r="AK88" s="16"/>
      <c r="AL88" s="16"/>
      <c r="AM88" s="16"/>
      <c r="AN88" s="16"/>
      <c r="AO88" s="16"/>
      <c r="AP88" s="16"/>
      <c r="AQ88" s="16"/>
      <c r="AR88" s="16"/>
      <c r="AS88" s="16"/>
      <c r="AT88" s="16"/>
      <c r="AU88" s="16"/>
      <c r="AV88" s="16"/>
      <c r="AW88" s="45"/>
      <c r="AX88" s="45"/>
      <c r="AY88" s="45"/>
      <c r="AZ88" s="45"/>
      <c r="BA88" s="45"/>
      <c r="BB88" s="45"/>
      <c r="BC88" s="45"/>
      <c r="BD88" s="45"/>
      <c r="BE88" s="45"/>
      <c r="BF88" s="45"/>
      <c r="BG88" s="45"/>
    </row>
    <row r="89" customFormat="1" ht="14.4" spans="1:59">
      <c r="A89" s="16" t="s">
        <v>811</v>
      </c>
      <c r="B89" s="22" t="s">
        <v>820</v>
      </c>
      <c r="C89" s="25" t="str">
        <f t="shared" si="9"/>
        <v>MG-APL-01-MDB2-FBX03-01</v>
      </c>
      <c r="D89" s="19" t="str">
        <f t="shared" si="7"/>
        <v>MG-APL-01-MDB2-FBX03-01</v>
      </c>
      <c r="E89" s="19" t="str">
        <f t="shared" si="8"/>
        <v>RMT-APL-01-MDB2-FBX03-01-20113007</v>
      </c>
      <c r="F89" s="19" t="str">
        <f t="shared" ref="F89:F91" si="10">CONCATENATE(M89,"-",N89,"-",O89,"-",P89,"-",L89,"-",R89)</f>
        <v>RMT-APL-01-MDB2-MG-01</v>
      </c>
      <c r="G89" s="19"/>
      <c r="H89" s="19"/>
      <c r="I89" s="19"/>
      <c r="J89" s="19"/>
      <c r="K89" s="19" t="s">
        <v>813</v>
      </c>
      <c r="L89" s="19" t="s">
        <v>814</v>
      </c>
      <c r="M89" s="19" t="s">
        <v>390</v>
      </c>
      <c r="N89" s="19" t="s">
        <v>391</v>
      </c>
      <c r="O89" s="230" t="s">
        <v>392</v>
      </c>
      <c r="P89" s="19" t="s">
        <v>567</v>
      </c>
      <c r="Q89" s="230" t="s">
        <v>821</v>
      </c>
      <c r="R89" s="230" t="s">
        <v>392</v>
      </c>
      <c r="S89" s="25">
        <v>20113007</v>
      </c>
      <c r="T89" s="19" t="s">
        <v>816</v>
      </c>
      <c r="U89" s="19"/>
      <c r="V89" s="19"/>
      <c r="W89" s="16" t="s">
        <v>817</v>
      </c>
      <c r="X89" s="72">
        <v>357784042318012</v>
      </c>
      <c r="Y89" s="16"/>
      <c r="Z89" s="16"/>
      <c r="AA89" s="16"/>
      <c r="AB89" s="16"/>
      <c r="AC89" s="16">
        <v>19200</v>
      </c>
      <c r="AD89" s="31" t="s">
        <v>569</v>
      </c>
      <c r="AE89" s="16"/>
      <c r="AF89" s="16"/>
      <c r="AG89" s="16"/>
      <c r="AH89" s="19"/>
      <c r="AI89" s="36"/>
      <c r="AJ89" s="16"/>
      <c r="AK89" s="16"/>
      <c r="AL89" s="16"/>
      <c r="AM89" s="16"/>
      <c r="AN89" s="16"/>
      <c r="AO89" s="16"/>
      <c r="AP89" s="16"/>
      <c r="AQ89" s="16"/>
      <c r="AR89" s="16"/>
      <c r="AS89" s="16"/>
      <c r="AT89" s="16"/>
      <c r="AU89" s="16"/>
      <c r="AV89" s="16"/>
      <c r="AW89" s="45"/>
      <c r="AX89" s="45"/>
      <c r="AY89" s="45"/>
      <c r="AZ89" s="45"/>
      <c r="BA89" s="45"/>
      <c r="BB89" s="45"/>
      <c r="BC89" s="45"/>
      <c r="BD89" s="45"/>
      <c r="BE89" s="45"/>
      <c r="BF89" s="45"/>
      <c r="BG89" s="45"/>
    </row>
    <row r="90" customFormat="1" ht="14.4" spans="1:59">
      <c r="A90" s="16" t="s">
        <v>811</v>
      </c>
      <c r="B90" s="22" t="s">
        <v>822</v>
      </c>
      <c r="C90" s="25" t="str">
        <f t="shared" si="9"/>
        <v>MG-APL-01-MDB3-FBX04-01</v>
      </c>
      <c r="D90" s="19" t="str">
        <f t="shared" si="7"/>
        <v>MG-APL-01-MDB3-FBX04-01</v>
      </c>
      <c r="E90" s="19" t="str">
        <f t="shared" si="8"/>
        <v>RMT-APL-01-MDB3-FBX04-01-20113015</v>
      </c>
      <c r="F90" s="19" t="str">
        <f t="shared" si="10"/>
        <v>RMT-APL-01-MDB3-MG-01</v>
      </c>
      <c r="G90" s="19"/>
      <c r="H90" s="19"/>
      <c r="I90" s="19"/>
      <c r="J90" s="19"/>
      <c r="K90" s="19" t="s">
        <v>813</v>
      </c>
      <c r="L90" s="19" t="s">
        <v>814</v>
      </c>
      <c r="M90" s="19" t="s">
        <v>390</v>
      </c>
      <c r="N90" s="19" t="s">
        <v>391</v>
      </c>
      <c r="O90" s="230" t="s">
        <v>392</v>
      </c>
      <c r="P90" s="19" t="s">
        <v>509</v>
      </c>
      <c r="Q90" s="230" t="s">
        <v>823</v>
      </c>
      <c r="R90" s="230" t="s">
        <v>392</v>
      </c>
      <c r="S90" s="25">
        <v>20113015</v>
      </c>
      <c r="T90" s="19" t="s">
        <v>816</v>
      </c>
      <c r="U90" s="19"/>
      <c r="V90" s="19"/>
      <c r="W90" s="16" t="s">
        <v>817</v>
      </c>
      <c r="X90" s="72">
        <v>357784042312312</v>
      </c>
      <c r="Y90" s="16"/>
      <c r="Z90" s="16"/>
      <c r="AA90" s="16"/>
      <c r="AB90" s="16"/>
      <c r="AC90" s="16">
        <v>19200</v>
      </c>
      <c r="AD90" s="30" t="s">
        <v>511</v>
      </c>
      <c r="AE90" s="16"/>
      <c r="AF90" s="16"/>
      <c r="AG90" s="16"/>
      <c r="AH90" s="19"/>
      <c r="AI90" s="36"/>
      <c r="AJ90" s="16"/>
      <c r="AK90" s="16"/>
      <c r="AL90" s="16"/>
      <c r="AM90" s="16"/>
      <c r="AN90" s="16"/>
      <c r="AO90" s="16"/>
      <c r="AP90" s="16"/>
      <c r="AQ90" s="16"/>
      <c r="AR90" s="16"/>
      <c r="AS90" s="16"/>
      <c r="AT90" s="16"/>
      <c r="AU90" s="16"/>
      <c r="AV90" s="16"/>
      <c r="AW90" s="45"/>
      <c r="AX90" s="45"/>
      <c r="AY90" s="45"/>
      <c r="AZ90" s="45"/>
      <c r="BA90" s="45"/>
      <c r="BB90" s="45"/>
      <c r="BC90" s="45"/>
      <c r="BD90" s="45"/>
      <c r="BE90" s="45"/>
      <c r="BF90" s="45"/>
      <c r="BG90" s="45"/>
    </row>
    <row r="91" customFormat="1" ht="14.4" spans="1:59">
      <c r="A91" s="16" t="s">
        <v>811</v>
      </c>
      <c r="B91" s="22" t="s">
        <v>824</v>
      </c>
      <c r="C91" s="25" t="str">
        <f t="shared" si="9"/>
        <v>MG-APL-01-MDB4-FBX05-01</v>
      </c>
      <c r="D91" s="19" t="str">
        <f t="shared" si="7"/>
        <v>MG-APL-01-MDB4-FBX05-01</v>
      </c>
      <c r="E91" s="19" t="str">
        <f t="shared" si="8"/>
        <v>RMT-APL-01-MDB4-FBX05-01-20113006</v>
      </c>
      <c r="F91" s="19" t="str">
        <f t="shared" si="10"/>
        <v>RMT-APL-01-MDB4-MG-01</v>
      </c>
      <c r="G91" s="19"/>
      <c r="H91" s="19"/>
      <c r="I91" s="19"/>
      <c r="J91" s="19"/>
      <c r="K91" s="19" t="s">
        <v>813</v>
      </c>
      <c r="L91" s="19" t="s">
        <v>814</v>
      </c>
      <c r="M91" s="19" t="s">
        <v>390</v>
      </c>
      <c r="N91" s="19" t="s">
        <v>391</v>
      </c>
      <c r="O91" s="230" t="s">
        <v>392</v>
      </c>
      <c r="P91" s="19" t="s">
        <v>634</v>
      </c>
      <c r="Q91" s="230" t="s">
        <v>825</v>
      </c>
      <c r="R91" s="230" t="s">
        <v>392</v>
      </c>
      <c r="S91" s="25">
        <v>20113006</v>
      </c>
      <c r="T91" s="19" t="s">
        <v>816</v>
      </c>
      <c r="U91" s="19"/>
      <c r="V91" s="19"/>
      <c r="W91" s="16" t="s">
        <v>817</v>
      </c>
      <c r="X91" s="72">
        <v>357784042312312</v>
      </c>
      <c r="Y91" s="16"/>
      <c r="Z91" s="16"/>
      <c r="AA91" s="16"/>
      <c r="AB91" s="16"/>
      <c r="AC91" s="16">
        <v>19200</v>
      </c>
      <c r="AD91" s="32" t="s">
        <v>636</v>
      </c>
      <c r="AE91" s="16"/>
      <c r="AF91" s="16"/>
      <c r="AG91" s="16"/>
      <c r="AH91" s="19"/>
      <c r="AI91" s="36"/>
      <c r="AJ91" s="16"/>
      <c r="AK91" s="16"/>
      <c r="AL91" s="16"/>
      <c r="AM91" s="16"/>
      <c r="AN91" s="16"/>
      <c r="AO91" s="16"/>
      <c r="AP91" s="16"/>
      <c r="AQ91" s="16"/>
      <c r="AR91" s="16"/>
      <c r="AS91" s="16"/>
      <c r="AT91" s="16"/>
      <c r="AU91" s="16"/>
      <c r="AV91" s="16"/>
      <c r="AW91" s="45"/>
      <c r="AX91" s="45"/>
      <c r="AY91" s="45"/>
      <c r="AZ91" s="45"/>
      <c r="BA91" s="45"/>
      <c r="BB91" s="45"/>
      <c r="BC91" s="45"/>
      <c r="BD91" s="45"/>
      <c r="BE91" s="45"/>
      <c r="BF91" s="45"/>
      <c r="BG91" s="45"/>
    </row>
    <row r="92" customFormat="1" ht="14.4" spans="1:59">
      <c r="A92" s="16" t="s">
        <v>811</v>
      </c>
      <c r="B92" s="22" t="s">
        <v>826</v>
      </c>
      <c r="C92" s="25" t="str">
        <f t="shared" si="9"/>
        <v>MG-APL-01-MDB5-FBX06-01</v>
      </c>
      <c r="D92" s="19" t="str">
        <f t="shared" si="7"/>
        <v>MG-APL-01-MDB5-FBX06-01</v>
      </c>
      <c r="E92" s="19" t="str">
        <f t="shared" si="8"/>
        <v>RMT-APL-01-MDB5-FBX06-01-20113019</v>
      </c>
      <c r="F92" s="19"/>
      <c r="G92" s="19"/>
      <c r="H92" s="19"/>
      <c r="I92" s="19"/>
      <c r="J92" s="19"/>
      <c r="K92" s="19" t="s">
        <v>813</v>
      </c>
      <c r="L92" s="19" t="s">
        <v>814</v>
      </c>
      <c r="M92" s="19" t="s">
        <v>390</v>
      </c>
      <c r="N92" s="19" t="s">
        <v>391</v>
      </c>
      <c r="O92" s="230" t="s">
        <v>392</v>
      </c>
      <c r="P92" s="19" t="s">
        <v>676</v>
      </c>
      <c r="Q92" s="230" t="s">
        <v>827</v>
      </c>
      <c r="R92" s="230" t="s">
        <v>392</v>
      </c>
      <c r="S92" s="25">
        <v>20113019</v>
      </c>
      <c r="T92" s="19" t="s">
        <v>816</v>
      </c>
      <c r="U92" s="19"/>
      <c r="V92" s="19"/>
      <c r="W92" s="16"/>
      <c r="X92" s="16"/>
      <c r="Y92" s="16"/>
      <c r="Z92" s="16"/>
      <c r="AA92" s="16"/>
      <c r="AB92" s="16"/>
      <c r="AC92" s="16">
        <v>19200</v>
      </c>
      <c r="AD92" s="33" t="s">
        <v>678</v>
      </c>
      <c r="AE92" s="16"/>
      <c r="AF92" s="16"/>
      <c r="AG92" s="16"/>
      <c r="AH92" s="19"/>
      <c r="AI92" s="36"/>
      <c r="AJ92" s="16"/>
      <c r="AK92" s="16"/>
      <c r="AL92" s="16"/>
      <c r="AM92" s="16"/>
      <c r="AN92" s="16"/>
      <c r="AO92" s="16"/>
      <c r="AP92" s="16"/>
      <c r="AQ92" s="16"/>
      <c r="AR92" s="16"/>
      <c r="AS92" s="16"/>
      <c r="AT92" s="16"/>
      <c r="AU92" s="16"/>
      <c r="AV92" s="16"/>
      <c r="AW92" s="45"/>
      <c r="AX92" s="45"/>
      <c r="AY92" s="45"/>
      <c r="AZ92" s="45"/>
      <c r="BA92" s="45"/>
      <c r="BB92" s="45"/>
      <c r="BC92" s="45"/>
      <c r="BD92" s="45"/>
      <c r="BE92" s="45"/>
      <c r="BF92" s="45"/>
      <c r="BG92" s="45"/>
    </row>
    <row r="93" customFormat="1" ht="14.4" spans="1:59">
      <c r="A93" s="16" t="s">
        <v>811</v>
      </c>
      <c r="B93" s="17" t="s">
        <v>828</v>
      </c>
      <c r="C93" s="25"/>
      <c r="D93" s="19" t="str">
        <f>CONCATENATE(L93,"-",N93,"-",O93,"-",P93,"-",Q93,"-",R93,"-",S93)</f>
        <v>------</v>
      </c>
      <c r="E93" s="19" t="str">
        <f t="shared" si="8"/>
        <v>------</v>
      </c>
      <c r="F93" s="19"/>
      <c r="G93" s="19"/>
      <c r="H93" s="19"/>
      <c r="I93" s="19"/>
      <c r="J93" s="19"/>
      <c r="K93" s="19"/>
      <c r="L93" s="19"/>
      <c r="M93" s="19"/>
      <c r="N93" s="19"/>
      <c r="O93" s="19"/>
      <c r="P93" s="19"/>
      <c r="Q93" s="19"/>
      <c r="R93" s="19"/>
      <c r="S93" s="25"/>
      <c r="T93" s="26">
        <v>41</v>
      </c>
      <c r="U93" s="19"/>
      <c r="V93" s="19"/>
      <c r="W93" s="16"/>
      <c r="X93" s="16"/>
      <c r="Y93" s="16"/>
      <c r="Z93" s="16">
        <v>8</v>
      </c>
      <c r="AA93" s="16">
        <v>1</v>
      </c>
      <c r="AB93" s="16" t="s">
        <v>397</v>
      </c>
      <c r="AC93" s="16">
        <v>9600</v>
      </c>
      <c r="AD93" s="29" t="s">
        <v>398</v>
      </c>
      <c r="AE93" s="16"/>
      <c r="AF93" s="16"/>
      <c r="AG93" s="16"/>
      <c r="AH93" s="19"/>
      <c r="AI93" s="36"/>
      <c r="AJ93" s="16"/>
      <c r="AK93" s="16"/>
      <c r="AL93" s="16"/>
      <c r="AM93" s="16"/>
      <c r="AN93" s="16"/>
      <c r="AO93" s="16"/>
      <c r="AP93" s="16"/>
      <c r="AQ93" s="16"/>
      <c r="AR93" s="16"/>
      <c r="AS93" s="16"/>
      <c r="AT93" s="16"/>
      <c r="AU93" s="16"/>
      <c r="AV93" s="16"/>
      <c r="AW93" s="45"/>
      <c r="AX93" s="45"/>
      <c r="AY93" s="45"/>
      <c r="AZ93" s="45"/>
      <c r="BA93" s="45"/>
      <c r="BB93" s="45"/>
      <c r="BC93" s="45"/>
      <c r="BD93" s="45"/>
      <c r="BE93" s="45"/>
      <c r="BF93" s="45"/>
      <c r="BG93" s="45"/>
    </row>
    <row r="94" customFormat="1" ht="14.4" spans="1:59">
      <c r="A94" s="16"/>
      <c r="B94" s="22"/>
      <c r="C94" s="19"/>
      <c r="D94" s="19"/>
      <c r="E94" s="19"/>
      <c r="F94" s="19"/>
      <c r="G94" s="19"/>
      <c r="H94" s="19"/>
      <c r="I94" s="19"/>
      <c r="J94" s="19"/>
      <c r="K94" s="19"/>
      <c r="L94" s="19"/>
      <c r="M94" s="19"/>
      <c r="N94" s="19"/>
      <c r="O94" s="19"/>
      <c r="P94" s="16"/>
      <c r="Q94" s="19"/>
      <c r="R94" s="19"/>
      <c r="S94" s="19"/>
      <c r="T94" s="19"/>
      <c r="U94" s="19"/>
      <c r="V94" s="19"/>
      <c r="W94" s="16"/>
      <c r="X94" s="16"/>
      <c r="Y94" s="16"/>
      <c r="Z94" s="16"/>
      <c r="AA94" s="16"/>
      <c r="AB94" s="16"/>
      <c r="AC94" s="16"/>
      <c r="AD94" s="16"/>
      <c r="AE94" s="16"/>
      <c r="AF94" s="16"/>
      <c r="AG94" s="16"/>
      <c r="AH94" s="19"/>
      <c r="AI94" s="36"/>
      <c r="AJ94" s="16"/>
      <c r="AK94" s="16"/>
      <c r="AL94" s="16"/>
      <c r="AM94" s="16"/>
      <c r="AN94" s="16"/>
      <c r="AO94" s="16"/>
      <c r="AP94" s="16"/>
      <c r="AQ94" s="16"/>
      <c r="AR94" s="16"/>
      <c r="AS94" s="16"/>
      <c r="AT94" s="16"/>
      <c r="AU94" s="16"/>
      <c r="AV94" s="16"/>
      <c r="AW94" s="45"/>
      <c r="AX94" s="45"/>
      <c r="AY94" s="45"/>
      <c r="AZ94" s="45"/>
      <c r="BA94" s="45"/>
      <c r="BB94" s="45"/>
      <c r="BC94" s="45"/>
      <c r="BD94" s="45"/>
      <c r="BE94" s="45"/>
      <c r="BF94" s="45"/>
      <c r="BG94" s="45"/>
    </row>
    <row r="95" customFormat="1" ht="14.4" spans="1:59">
      <c r="A95" s="54"/>
      <c r="B95" s="55"/>
      <c r="C95" s="56"/>
      <c r="D95" s="19" t="str">
        <f t="shared" si="7"/>
        <v>-----</v>
      </c>
      <c r="E95" s="19" t="str">
        <f t="shared" si="8"/>
        <v>------</v>
      </c>
      <c r="F95" s="56"/>
      <c r="G95" s="56"/>
      <c r="H95" s="56"/>
      <c r="I95" s="56"/>
      <c r="J95" s="56"/>
      <c r="K95" s="56"/>
      <c r="L95" s="56"/>
      <c r="M95" s="56"/>
      <c r="N95" s="56"/>
      <c r="O95" s="56"/>
      <c r="P95" s="54"/>
      <c r="Q95" s="56"/>
      <c r="R95" s="54"/>
      <c r="S95" s="56"/>
      <c r="T95" s="56"/>
      <c r="U95" s="56"/>
      <c r="V95" s="56"/>
      <c r="W95" s="54"/>
      <c r="X95" s="54"/>
      <c r="Y95" s="54"/>
      <c r="Z95" s="16"/>
      <c r="AA95" s="16"/>
      <c r="AB95" s="16"/>
      <c r="AC95" s="54"/>
      <c r="AD95" s="54"/>
      <c r="AE95" s="54"/>
      <c r="AF95" s="54"/>
      <c r="AG95" s="54"/>
      <c r="AH95" s="56"/>
      <c r="AI95" s="74"/>
      <c r="AJ95" s="54"/>
      <c r="AK95" s="54"/>
      <c r="AL95" s="54"/>
      <c r="AM95" s="54"/>
      <c r="AN95" s="54"/>
      <c r="AO95" s="54"/>
      <c r="AP95" s="54"/>
      <c r="AQ95" s="54"/>
      <c r="AR95" s="54"/>
      <c r="AS95" s="54"/>
      <c r="AT95" s="54"/>
      <c r="AU95" s="54"/>
      <c r="AV95" s="54"/>
      <c r="AW95" s="75"/>
      <c r="AX95" s="75"/>
      <c r="AY95" s="75"/>
      <c r="AZ95" s="75"/>
      <c r="BA95" s="75"/>
      <c r="BB95" s="75"/>
      <c r="BC95" s="75"/>
      <c r="BD95" s="75"/>
      <c r="BE95" s="75"/>
      <c r="BF95" s="75"/>
      <c r="BG95" s="75"/>
    </row>
    <row r="97" customHeight="1" spans="19:19">
      <c r="S97" s="5" t="s">
        <v>829</v>
      </c>
    </row>
    <row r="100" customHeight="1" spans="2:2">
      <c r="B100" s="4" t="s">
        <v>69</v>
      </c>
    </row>
    <row r="103" customHeight="1" spans="1:32">
      <c r="A103" t="s">
        <v>830</v>
      </c>
      <c r="B103" s="57" t="s">
        <v>831</v>
      </c>
      <c r="C103" t="s">
        <v>832</v>
      </c>
      <c r="D103"/>
      <c r="E103"/>
      <c r="F103"/>
      <c r="G103" t="s">
        <v>833</v>
      </c>
      <c r="H103" t="s">
        <v>834</v>
      </c>
      <c r="I103" s="60" t="s">
        <v>835</v>
      </c>
      <c r="J103" t="s">
        <v>836</v>
      </c>
      <c r="K103" t="s">
        <v>837</v>
      </c>
      <c r="L103"/>
      <c r="M103"/>
      <c r="N103"/>
      <c r="O103"/>
      <c r="P103"/>
      <c r="Q103"/>
      <c r="R103"/>
      <c r="S103" t="s">
        <v>329</v>
      </c>
      <c r="T103" s="59"/>
      <c r="U103"/>
      <c r="V103"/>
      <c r="X103"/>
      <c r="Y103"/>
      <c r="Z103"/>
      <c r="AA103"/>
      <c r="AB103"/>
      <c r="AC103"/>
      <c r="AD103" s="59"/>
      <c r="AE103"/>
      <c r="AF103"/>
    </row>
    <row r="104" customHeight="1" spans="1:32">
      <c r="A104" s="58" t="s">
        <v>67</v>
      </c>
      <c r="B104" s="59" t="s">
        <v>838</v>
      </c>
      <c r="C104" t="s">
        <v>839</v>
      </c>
      <c r="D104"/>
      <c r="E104"/>
      <c r="F104"/>
      <c r="G104" s="60" t="s">
        <v>840</v>
      </c>
      <c r="H104" s="58">
        <v>1</v>
      </c>
      <c r="I104" s="58">
        <v>3</v>
      </c>
      <c r="J104" s="58">
        <v>200</v>
      </c>
      <c r="K104" s="65" t="s">
        <v>841</v>
      </c>
      <c r="L104" s="65"/>
      <c r="M104" s="60"/>
      <c r="N104" s="60"/>
      <c r="O104" s="60"/>
      <c r="P104"/>
      <c r="Q104"/>
      <c r="R104"/>
      <c r="S104" s="65" t="s">
        <v>842</v>
      </c>
      <c r="T104" s="73"/>
      <c r="U104" s="65"/>
      <c r="V104" s="65"/>
      <c r="X104"/>
      <c r="Y104"/>
      <c r="Z104"/>
      <c r="AA104"/>
      <c r="AB104"/>
      <c r="AC104"/>
      <c r="AD104" s="59"/>
      <c r="AE104"/>
      <c r="AF104"/>
    </row>
    <row r="105" customHeight="1" spans="1:32">
      <c r="A105" s="58" t="s">
        <v>70</v>
      </c>
      <c r="B105" s="59" t="s">
        <v>843</v>
      </c>
      <c r="C105" t="s">
        <v>839</v>
      </c>
      <c r="D105"/>
      <c r="E105"/>
      <c r="F105"/>
      <c r="G105" s="60" t="s">
        <v>840</v>
      </c>
      <c r="H105" s="58">
        <v>1</v>
      </c>
      <c r="I105" s="58">
        <v>3</v>
      </c>
      <c r="J105" s="58">
        <v>200</v>
      </c>
      <c r="K105" s="65" t="s">
        <v>841</v>
      </c>
      <c r="L105" s="65"/>
      <c r="M105" s="60"/>
      <c r="N105" s="60"/>
      <c r="O105" s="60"/>
      <c r="P105"/>
      <c r="Q105"/>
      <c r="R105"/>
      <c r="S105" s="65" t="s">
        <v>842</v>
      </c>
      <c r="T105" s="73"/>
      <c r="U105" s="65"/>
      <c r="V105" s="65"/>
      <c r="X105"/>
      <c r="Y105"/>
      <c r="Z105"/>
      <c r="AA105"/>
      <c r="AB105"/>
      <c r="AC105"/>
      <c r="AD105" s="59"/>
      <c r="AE105"/>
      <c r="AF105"/>
    </row>
    <row r="106" customHeight="1" spans="1:32">
      <c r="A106" s="58" t="s">
        <v>72</v>
      </c>
      <c r="B106" s="59" t="s">
        <v>844</v>
      </c>
      <c r="C106" t="s">
        <v>839</v>
      </c>
      <c r="D106"/>
      <c r="E106"/>
      <c r="F106"/>
      <c r="G106" s="60" t="s">
        <v>840</v>
      </c>
      <c r="H106" s="58">
        <v>1</v>
      </c>
      <c r="I106" s="58">
        <v>3</v>
      </c>
      <c r="J106" s="58">
        <v>250</v>
      </c>
      <c r="K106" s="65" t="s">
        <v>845</v>
      </c>
      <c r="L106" s="65"/>
      <c r="M106" s="60"/>
      <c r="N106" s="60"/>
      <c r="O106" s="60"/>
      <c r="P106"/>
      <c r="Q106"/>
      <c r="R106"/>
      <c r="S106" s="65" t="s">
        <v>846</v>
      </c>
      <c r="T106" s="73"/>
      <c r="U106" s="65"/>
      <c r="V106" s="65"/>
      <c r="X106"/>
      <c r="Y106"/>
      <c r="Z106"/>
      <c r="AA106"/>
      <c r="AB106"/>
      <c r="AC106"/>
      <c r="AD106" s="59"/>
      <c r="AE106"/>
      <c r="AF106"/>
    </row>
    <row r="107" customHeight="1" spans="1:32">
      <c r="A107" s="58" t="s">
        <v>847</v>
      </c>
      <c r="B107" s="59" t="s">
        <v>843</v>
      </c>
      <c r="C107" t="s">
        <v>839</v>
      </c>
      <c r="D107"/>
      <c r="E107"/>
      <c r="F107"/>
      <c r="G107" s="60" t="s">
        <v>840</v>
      </c>
      <c r="H107" s="58">
        <v>1</v>
      </c>
      <c r="I107" s="58">
        <v>3</v>
      </c>
      <c r="J107" s="58">
        <v>200</v>
      </c>
      <c r="K107" s="65" t="s">
        <v>841</v>
      </c>
      <c r="L107" s="65"/>
      <c r="M107" s="60"/>
      <c r="N107" s="60"/>
      <c r="O107" s="60"/>
      <c r="P107"/>
      <c r="Q107"/>
      <c r="R107"/>
      <c r="S107" s="65" t="s">
        <v>842</v>
      </c>
      <c r="T107" s="73"/>
      <c r="U107" s="65"/>
      <c r="V107" s="65"/>
      <c r="X107"/>
      <c r="Y107"/>
      <c r="Z107"/>
      <c r="AA107"/>
      <c r="AB107"/>
      <c r="AC107"/>
      <c r="AD107" s="59"/>
      <c r="AE107"/>
      <c r="AF107"/>
    </row>
    <row r="108" customHeight="1" spans="1:32">
      <c r="A108" s="58" t="s">
        <v>848</v>
      </c>
      <c r="B108" s="59" t="s">
        <v>849</v>
      </c>
      <c r="C108" t="s">
        <v>839</v>
      </c>
      <c r="D108"/>
      <c r="E108"/>
      <c r="F108"/>
      <c r="G108" s="60" t="s">
        <v>840</v>
      </c>
      <c r="H108" s="58">
        <v>1</v>
      </c>
      <c r="I108" s="58">
        <v>3</v>
      </c>
      <c r="J108" s="58">
        <v>800</v>
      </c>
      <c r="K108" s="65" t="s">
        <v>850</v>
      </c>
      <c r="L108" s="65"/>
      <c r="M108" s="60"/>
      <c r="N108" s="60"/>
      <c r="O108" s="60"/>
      <c r="P108"/>
      <c r="Q108"/>
      <c r="R108"/>
      <c r="S108" s="65" t="s">
        <v>851</v>
      </c>
      <c r="T108" s="73"/>
      <c r="U108" s="65"/>
      <c r="V108" s="65"/>
      <c r="X108"/>
      <c r="Y108"/>
      <c r="Z108"/>
      <c r="AA108"/>
      <c r="AB108"/>
      <c r="AC108"/>
      <c r="AD108" s="59"/>
      <c r="AE108"/>
      <c r="AF108"/>
    </row>
    <row r="109" customHeight="1" spans="1:32">
      <c r="A109" s="58" t="s">
        <v>74</v>
      </c>
      <c r="B109" s="59" t="s">
        <v>838</v>
      </c>
      <c r="C109" t="s">
        <v>839</v>
      </c>
      <c r="D109"/>
      <c r="E109"/>
      <c r="F109"/>
      <c r="G109" s="60" t="s">
        <v>840</v>
      </c>
      <c r="H109" s="58">
        <v>1</v>
      </c>
      <c r="I109" s="58">
        <v>3</v>
      </c>
      <c r="J109" s="58">
        <v>200</v>
      </c>
      <c r="K109" s="65" t="s">
        <v>841</v>
      </c>
      <c r="L109" s="65"/>
      <c r="M109" s="60"/>
      <c r="N109" s="60"/>
      <c r="O109" s="60"/>
      <c r="P109"/>
      <c r="Q109"/>
      <c r="R109"/>
      <c r="S109" s="65" t="s">
        <v>842</v>
      </c>
      <c r="T109" s="73"/>
      <c r="U109" s="65"/>
      <c r="V109" s="65"/>
      <c r="X109"/>
      <c r="Y109"/>
      <c r="Z109"/>
      <c r="AA109"/>
      <c r="AB109"/>
      <c r="AC109"/>
      <c r="AD109" s="59"/>
      <c r="AE109"/>
      <c r="AF109"/>
    </row>
    <row r="110" customHeight="1" spans="1:32">
      <c r="A110"/>
      <c r="B110" s="59"/>
      <c r="C110"/>
      <c r="D110"/>
      <c r="E110"/>
      <c r="F110"/>
      <c r="G110"/>
      <c r="H110"/>
      <c r="I110"/>
      <c r="J110"/>
      <c r="K110"/>
      <c r="L110"/>
      <c r="M110"/>
      <c r="N110"/>
      <c r="O110"/>
      <c r="P110"/>
      <c r="Q110"/>
      <c r="R110"/>
      <c r="S110"/>
      <c r="T110" s="59"/>
      <c r="U110"/>
      <c r="V110"/>
      <c r="X110"/>
      <c r="Y110"/>
      <c r="Z110"/>
      <c r="AA110"/>
      <c r="AB110"/>
      <c r="AC110"/>
      <c r="AD110" s="59"/>
      <c r="AE110"/>
      <c r="AF110"/>
    </row>
    <row r="111" customHeight="1" spans="1:32">
      <c r="A111"/>
      <c r="B111" s="59"/>
      <c r="C111"/>
      <c r="D111"/>
      <c r="E111"/>
      <c r="F111"/>
      <c r="G111"/>
      <c r="H111"/>
      <c r="I111"/>
      <c r="J111"/>
      <c r="K111"/>
      <c r="L111"/>
      <c r="M111"/>
      <c r="N111"/>
      <c r="O111"/>
      <c r="P111" t="s">
        <v>852</v>
      </c>
      <c r="Q111"/>
      <c r="R111"/>
      <c r="S111"/>
      <c r="T111" s="59"/>
      <c r="U111"/>
      <c r="V111"/>
      <c r="X111" t="s">
        <v>852</v>
      </c>
      <c r="Y111"/>
      <c r="Z111"/>
      <c r="AA111"/>
      <c r="AB111"/>
      <c r="AC111" t="s">
        <v>852</v>
      </c>
      <c r="AD111" s="59" t="s">
        <v>852</v>
      </c>
      <c r="AE111" t="s">
        <v>852</v>
      </c>
      <c r="AF111"/>
    </row>
    <row r="112" customHeight="1" spans="1:32">
      <c r="A112" t="s">
        <v>853</v>
      </c>
      <c r="B112" s="59" t="s">
        <v>854</v>
      </c>
      <c r="C112" t="s">
        <v>855</v>
      </c>
      <c r="D112"/>
      <c r="E112"/>
      <c r="F112"/>
      <c r="G112" s="60" t="s">
        <v>856</v>
      </c>
      <c r="H112" s="58">
        <v>3</v>
      </c>
      <c r="I112" s="58">
        <v>9</v>
      </c>
      <c r="J112"/>
      <c r="K112"/>
      <c r="L112"/>
      <c r="M112"/>
      <c r="N112"/>
      <c r="O112"/>
      <c r="P112">
        <v>11</v>
      </c>
      <c r="Q112"/>
      <c r="R112"/>
      <c r="S112"/>
      <c r="T112" s="59"/>
      <c r="U112"/>
      <c r="V112"/>
      <c r="X112">
        <v>15</v>
      </c>
      <c r="Y112"/>
      <c r="Z112"/>
      <c r="AA112"/>
      <c r="AB112"/>
      <c r="AC112">
        <v>37</v>
      </c>
      <c r="AD112" s="59">
        <v>39</v>
      </c>
      <c r="AE112" t="s">
        <v>857</v>
      </c>
      <c r="AF112"/>
    </row>
    <row r="113" customHeight="1" spans="1:32">
      <c r="A113" t="s">
        <v>858</v>
      </c>
      <c r="B113" s="59" t="s">
        <v>854</v>
      </c>
      <c r="C113" t="s">
        <v>855</v>
      </c>
      <c r="D113"/>
      <c r="E113"/>
      <c r="F113"/>
      <c r="G113" s="60" t="s">
        <v>856</v>
      </c>
      <c r="H113" s="58">
        <v>4</v>
      </c>
      <c r="I113" s="58">
        <v>10</v>
      </c>
      <c r="J113"/>
      <c r="K113"/>
      <c r="L113"/>
      <c r="M113"/>
      <c r="N113"/>
      <c r="O113"/>
      <c r="P113">
        <v>1</v>
      </c>
      <c r="Q113"/>
      <c r="R113"/>
      <c r="S113"/>
      <c r="T113" s="59"/>
      <c r="U113"/>
      <c r="V113"/>
      <c r="X113">
        <v>10</v>
      </c>
      <c r="Y113"/>
      <c r="Z113"/>
      <c r="AA113"/>
      <c r="AB113"/>
      <c r="AC113"/>
      <c r="AD113" s="59"/>
      <c r="AE113"/>
      <c r="AF113"/>
    </row>
    <row r="114" customHeight="1" spans="1:32">
      <c r="A114" t="s">
        <v>859</v>
      </c>
      <c r="B114" s="59" t="s">
        <v>854</v>
      </c>
      <c r="C114" t="s">
        <v>855</v>
      </c>
      <c r="D114"/>
      <c r="E114"/>
      <c r="F114"/>
      <c r="G114" s="60" t="s">
        <v>856</v>
      </c>
      <c r="H114" s="58">
        <v>4</v>
      </c>
      <c r="I114" s="58">
        <v>10</v>
      </c>
      <c r="J114"/>
      <c r="K114"/>
      <c r="L114"/>
      <c r="M114"/>
      <c r="N114"/>
      <c r="O114"/>
      <c r="P114">
        <v>27</v>
      </c>
      <c r="Q114"/>
      <c r="R114"/>
      <c r="S114"/>
      <c r="T114" s="59"/>
      <c r="U114"/>
      <c r="V114"/>
      <c r="X114">
        <v>36</v>
      </c>
      <c r="Y114"/>
      <c r="Z114"/>
      <c r="AA114"/>
      <c r="AB114"/>
      <c r="AC114"/>
      <c r="AD114" s="59"/>
      <c r="AE114"/>
      <c r="AF114"/>
    </row>
    <row r="115" customHeight="1" spans="1:32">
      <c r="A115" t="s">
        <v>860</v>
      </c>
      <c r="B115" s="59" t="s">
        <v>854</v>
      </c>
      <c r="C115" t="s">
        <v>855</v>
      </c>
      <c r="D115"/>
      <c r="E115"/>
      <c r="F115"/>
      <c r="G115" s="60" t="s">
        <v>856</v>
      </c>
      <c r="H115" s="58">
        <v>4</v>
      </c>
      <c r="I115" s="58">
        <v>11</v>
      </c>
      <c r="J115"/>
      <c r="K115"/>
      <c r="L115"/>
      <c r="M115"/>
      <c r="N115"/>
      <c r="O115"/>
      <c r="P115">
        <v>16</v>
      </c>
      <c r="Q115"/>
      <c r="R115"/>
      <c r="S115"/>
      <c r="T115" s="59"/>
      <c r="U115"/>
      <c r="V115"/>
      <c r="X115">
        <v>26</v>
      </c>
      <c r="Y115"/>
      <c r="Z115"/>
      <c r="AA115"/>
      <c r="AB115"/>
      <c r="AC115"/>
      <c r="AD115" s="59"/>
      <c r="AE115"/>
      <c r="AF115"/>
    </row>
    <row r="116" customHeight="1" spans="1:32">
      <c r="A116" t="s">
        <v>861</v>
      </c>
      <c r="B116" s="59" t="s">
        <v>854</v>
      </c>
      <c r="C116" t="s">
        <v>855</v>
      </c>
      <c r="D116"/>
      <c r="E116"/>
      <c r="F116"/>
      <c r="G116" s="60" t="s">
        <v>856</v>
      </c>
      <c r="H116" s="58">
        <v>6</v>
      </c>
      <c r="I116" s="58">
        <v>16</v>
      </c>
      <c r="J116"/>
      <c r="K116"/>
      <c r="L116"/>
      <c r="M116"/>
      <c r="N116"/>
      <c r="O116"/>
      <c r="P116">
        <v>40</v>
      </c>
      <c r="Q116"/>
      <c r="R116"/>
      <c r="S116"/>
      <c r="T116" s="59"/>
      <c r="U116"/>
      <c r="V116"/>
      <c r="X116">
        <v>47</v>
      </c>
      <c r="Y116"/>
      <c r="Z116"/>
      <c r="AA116"/>
      <c r="AB116"/>
      <c r="AC116">
        <v>65</v>
      </c>
      <c r="AD116" s="59">
        <v>72</v>
      </c>
      <c r="AE116"/>
      <c r="AF116"/>
    </row>
    <row r="117" customHeight="1" spans="1:32">
      <c r="A117" t="s">
        <v>862</v>
      </c>
      <c r="B117" s="59" t="s">
        <v>854</v>
      </c>
      <c r="C117" t="s">
        <v>855</v>
      </c>
      <c r="D117"/>
      <c r="E117"/>
      <c r="F117"/>
      <c r="G117" s="60" t="s">
        <v>856</v>
      </c>
      <c r="H117" s="58">
        <v>6</v>
      </c>
      <c r="I117" s="58">
        <v>17</v>
      </c>
      <c r="J117"/>
      <c r="K117"/>
      <c r="L117"/>
      <c r="M117"/>
      <c r="N117"/>
      <c r="O117"/>
      <c r="P117">
        <v>48</v>
      </c>
      <c r="Q117"/>
      <c r="R117"/>
      <c r="S117"/>
      <c r="T117" s="59"/>
      <c r="U117"/>
      <c r="V117"/>
      <c r="X117">
        <v>64</v>
      </c>
      <c r="Y117"/>
      <c r="Z117"/>
      <c r="AA117"/>
      <c r="AB117"/>
      <c r="AC117">
        <f>X117-P117</f>
        <v>16</v>
      </c>
      <c r="AD117" s="59"/>
      <c r="AE117"/>
      <c r="AF117"/>
    </row>
    <row r="118" customHeight="1" spans="1:32">
      <c r="A118"/>
      <c r="B118" s="59"/>
      <c r="C118"/>
      <c r="D118"/>
      <c r="E118"/>
      <c r="F118"/>
      <c r="G118"/>
      <c r="H118"/>
      <c r="I118"/>
      <c r="J118"/>
      <c r="K118"/>
      <c r="L118"/>
      <c r="M118"/>
      <c r="N118"/>
      <c r="O118"/>
      <c r="P118"/>
      <c r="Q118"/>
      <c r="R118"/>
      <c r="S118"/>
      <c r="T118" s="59"/>
      <c r="U118"/>
      <c r="V118"/>
      <c r="X118"/>
      <c r="Y118"/>
      <c r="Z118"/>
      <c r="AA118"/>
      <c r="AB118"/>
      <c r="AC118"/>
      <c r="AD118" s="59"/>
      <c r="AE118"/>
      <c r="AF118"/>
    </row>
    <row r="119" customHeight="1" spans="1:32">
      <c r="A119"/>
      <c r="B119" s="59"/>
      <c r="C119"/>
      <c r="D119"/>
      <c r="E119"/>
      <c r="F119"/>
      <c r="G119"/>
      <c r="H119"/>
      <c r="I119"/>
      <c r="J119"/>
      <c r="K119"/>
      <c r="L119"/>
      <c r="M119"/>
      <c r="N119"/>
      <c r="O119"/>
      <c r="P119"/>
      <c r="Q119"/>
      <c r="R119"/>
      <c r="S119"/>
      <c r="T119" s="59"/>
      <c r="U119"/>
      <c r="V119"/>
      <c r="X119"/>
      <c r="Y119"/>
      <c r="Z119"/>
      <c r="AA119"/>
      <c r="AB119"/>
      <c r="AC119"/>
      <c r="AD119" s="59"/>
      <c r="AE119"/>
      <c r="AF119"/>
    </row>
    <row r="120" customHeight="1" spans="1:32">
      <c r="A120"/>
      <c r="B120" s="59"/>
      <c r="C120"/>
      <c r="D120"/>
      <c r="E120"/>
      <c r="F120"/>
      <c r="G120"/>
      <c r="H120"/>
      <c r="I120"/>
      <c r="J120"/>
      <c r="K120"/>
      <c r="L120"/>
      <c r="M120"/>
      <c r="N120"/>
      <c r="O120"/>
      <c r="P120"/>
      <c r="Q120"/>
      <c r="R120"/>
      <c r="S120"/>
      <c r="T120" s="59"/>
      <c r="U120"/>
      <c r="V120"/>
      <c r="X120"/>
      <c r="Y120"/>
      <c r="Z120"/>
      <c r="AA120"/>
      <c r="AB120"/>
      <c r="AC120"/>
      <c r="AD120" s="59"/>
      <c r="AE120"/>
      <c r="AF120"/>
    </row>
    <row r="121" customHeight="1" spans="1:32">
      <c r="A121"/>
      <c r="B121" s="59"/>
      <c r="C121" s="61" t="s">
        <v>863</v>
      </c>
      <c r="D121" s="61"/>
      <c r="E121" s="61"/>
      <c r="F121" s="61"/>
      <c r="G121" s="61" t="s">
        <v>329</v>
      </c>
      <c r="H121" s="61" t="s">
        <v>864</v>
      </c>
      <c r="I121" s="61" t="s">
        <v>865</v>
      </c>
      <c r="J121" s="61" t="s">
        <v>866</v>
      </c>
      <c r="K121" s="61" t="s">
        <v>867</v>
      </c>
      <c r="L121" s="66"/>
      <c r="M121"/>
      <c r="N121"/>
      <c r="O121"/>
      <c r="P121"/>
      <c r="Q121"/>
      <c r="R121"/>
      <c r="S121"/>
      <c r="T121" s="59"/>
      <c r="U121"/>
      <c r="V121"/>
      <c r="X121"/>
      <c r="Y121"/>
      <c r="Z121"/>
      <c r="AA121"/>
      <c r="AB121"/>
      <c r="AC121"/>
      <c r="AD121" s="59"/>
      <c r="AE121"/>
      <c r="AF121"/>
    </row>
    <row r="122" customHeight="1" spans="1:32">
      <c r="A122"/>
      <c r="B122" s="59"/>
      <c r="C122" s="62" t="s">
        <v>856</v>
      </c>
      <c r="D122" s="62"/>
      <c r="E122" s="62"/>
      <c r="F122" s="62"/>
      <c r="G122" s="62" t="s">
        <v>868</v>
      </c>
      <c r="H122" s="63">
        <f>SUM(H112:H117)</f>
        <v>27</v>
      </c>
      <c r="I122" s="67">
        <v>649</v>
      </c>
      <c r="J122" s="68">
        <v>0.1</v>
      </c>
      <c r="K122" s="67">
        <f>I122*H122</f>
        <v>17523</v>
      </c>
      <c r="L122" s="69"/>
      <c r="M122"/>
      <c r="N122"/>
      <c r="O122"/>
      <c r="P122"/>
      <c r="Q122"/>
      <c r="R122"/>
      <c r="S122"/>
      <c r="T122" s="59"/>
      <c r="U122"/>
      <c r="V122"/>
      <c r="X122"/>
      <c r="Y122"/>
      <c r="Z122"/>
      <c r="AA122"/>
      <c r="AB122"/>
      <c r="AC122"/>
      <c r="AD122" s="59"/>
      <c r="AE122"/>
      <c r="AF122"/>
    </row>
    <row r="123" customHeight="1" spans="1:32">
      <c r="A123"/>
      <c r="B123" s="59"/>
      <c r="C123" s="62" t="s">
        <v>840</v>
      </c>
      <c r="D123" s="62"/>
      <c r="E123" s="62"/>
      <c r="F123" s="62"/>
      <c r="G123" s="62" t="s">
        <v>869</v>
      </c>
      <c r="H123" s="63">
        <f>SUM(H104:H109)</f>
        <v>6</v>
      </c>
      <c r="I123" s="67">
        <v>546</v>
      </c>
      <c r="J123" s="68">
        <v>0.1</v>
      </c>
      <c r="K123" s="67">
        <f t="shared" ref="K123:K126" si="11">I123*H123</f>
        <v>3276</v>
      </c>
      <c r="L123" s="69"/>
      <c r="M123"/>
      <c r="N123"/>
      <c r="O123"/>
      <c r="P123"/>
      <c r="Q123"/>
      <c r="R123"/>
      <c r="S123"/>
      <c r="T123" s="59"/>
      <c r="U123"/>
      <c r="V123"/>
      <c r="X123"/>
      <c r="Y123"/>
      <c r="Z123"/>
      <c r="AA123"/>
      <c r="AB123"/>
      <c r="AC123"/>
      <c r="AD123" s="59"/>
      <c r="AE123"/>
      <c r="AF123"/>
    </row>
    <row r="124" customHeight="1" spans="1:32">
      <c r="A124"/>
      <c r="B124" s="59"/>
      <c r="C124" s="63" t="s">
        <v>841</v>
      </c>
      <c r="D124" s="63"/>
      <c r="E124" s="63"/>
      <c r="F124" s="63"/>
      <c r="G124" s="63" t="str">
        <f>S104</f>
        <v>HACS Split Core 0-200A (ID24x23mm)</v>
      </c>
      <c r="H124" s="63">
        <f>SUM(I104:I105,I107,I109)</f>
        <v>12</v>
      </c>
      <c r="I124" s="67">
        <v>154</v>
      </c>
      <c r="J124" s="68">
        <v>0.1</v>
      </c>
      <c r="K124" s="67">
        <f t="shared" si="11"/>
        <v>1848</v>
      </c>
      <c r="L124" s="69"/>
      <c r="M124"/>
      <c r="N124"/>
      <c r="O124"/>
      <c r="P124"/>
      <c r="Q124"/>
      <c r="R124"/>
      <c r="S124"/>
      <c r="T124" s="59"/>
      <c r="U124"/>
      <c r="V124"/>
      <c r="X124"/>
      <c r="Y124"/>
      <c r="Z124"/>
      <c r="AA124"/>
      <c r="AB124"/>
      <c r="AC124"/>
      <c r="AD124" s="59"/>
      <c r="AE124"/>
      <c r="AF124"/>
    </row>
    <row r="125" customHeight="1" spans="1:32">
      <c r="A125"/>
      <c r="B125" s="59"/>
      <c r="C125" s="63" t="s">
        <v>845</v>
      </c>
      <c r="D125" s="63"/>
      <c r="E125" s="63"/>
      <c r="F125" s="63"/>
      <c r="G125" s="63" t="str">
        <f>S106</f>
        <v>HACS Split Core 0-250A (ID25x23mm)</v>
      </c>
      <c r="H125" s="63">
        <f>SUM(I106)</f>
        <v>3</v>
      </c>
      <c r="I125" s="67">
        <v>154</v>
      </c>
      <c r="J125" s="68">
        <v>0.1</v>
      </c>
      <c r="K125" s="67">
        <f t="shared" si="11"/>
        <v>462</v>
      </c>
      <c r="L125" s="69"/>
      <c r="M125"/>
      <c r="N125"/>
      <c r="O125"/>
      <c r="P125"/>
      <c r="Q125"/>
      <c r="R125"/>
      <c r="S125"/>
      <c r="T125" s="59"/>
      <c r="U125"/>
      <c r="V125"/>
      <c r="X125"/>
      <c r="Y125"/>
      <c r="Z125"/>
      <c r="AA125"/>
      <c r="AB125"/>
      <c r="AC125"/>
      <c r="AD125" s="59"/>
      <c r="AE125"/>
      <c r="AF125"/>
    </row>
    <row r="126" customHeight="1" spans="1:32">
      <c r="A126"/>
      <c r="B126" s="59"/>
      <c r="C126" s="63" t="s">
        <v>850</v>
      </c>
      <c r="D126" s="63"/>
      <c r="E126" s="63"/>
      <c r="F126" s="63"/>
      <c r="G126" s="63" t="str">
        <f>S108</f>
        <v>HACS Solid Core 0-800A (ID100x32mm/62mm)</v>
      </c>
      <c r="H126" s="63">
        <f>I108</f>
        <v>3</v>
      </c>
      <c r="I126" s="67">
        <v>137</v>
      </c>
      <c r="J126" s="68">
        <v>0.1</v>
      </c>
      <c r="K126" s="67">
        <f t="shared" si="11"/>
        <v>411</v>
      </c>
      <c r="L126" s="69"/>
      <c r="M126"/>
      <c r="N126"/>
      <c r="O126"/>
      <c r="P126"/>
      <c r="Q126"/>
      <c r="R126"/>
      <c r="S126"/>
      <c r="T126" s="59"/>
      <c r="U126"/>
      <c r="V126"/>
      <c r="X126"/>
      <c r="Y126"/>
      <c r="Z126"/>
      <c r="AA126"/>
      <c r="AB126"/>
      <c r="AC126"/>
      <c r="AD126" s="59"/>
      <c r="AE126"/>
      <c r="AF126"/>
    </row>
    <row r="127" customHeight="1" spans="1:32">
      <c r="A127"/>
      <c r="B127" s="59"/>
      <c r="C127" s="63"/>
      <c r="D127" s="63"/>
      <c r="E127" s="63"/>
      <c r="F127" s="63"/>
      <c r="G127" s="63" t="s">
        <v>870</v>
      </c>
      <c r="H127" s="63">
        <v>1</v>
      </c>
      <c r="I127" s="67">
        <v>-1176</v>
      </c>
      <c r="J127" s="68">
        <v>0.1</v>
      </c>
      <c r="K127" s="67">
        <f t="array" ref="K127">-(SUM(K122:K126*0.05))</f>
        <v>-1176</v>
      </c>
      <c r="L127" s="69"/>
      <c r="M127"/>
      <c r="N127"/>
      <c r="O127"/>
      <c r="P127"/>
      <c r="Q127"/>
      <c r="R127"/>
      <c r="S127"/>
      <c r="T127" s="59"/>
      <c r="U127"/>
      <c r="V127"/>
      <c r="X127"/>
      <c r="Y127"/>
      <c r="Z127"/>
      <c r="AA127"/>
      <c r="AB127"/>
      <c r="AC127"/>
      <c r="AD127" s="59"/>
      <c r="AE127"/>
      <c r="AF127"/>
    </row>
    <row r="128" customHeight="1" spans="1:32">
      <c r="A128"/>
      <c r="B128" s="59"/>
      <c r="C128" s="64" t="s">
        <v>871</v>
      </c>
      <c r="D128" s="64"/>
      <c r="E128" s="64"/>
      <c r="F128" s="64"/>
      <c r="G128" s="64" t="s">
        <v>871</v>
      </c>
      <c r="H128" s="64">
        <v>1</v>
      </c>
      <c r="I128" s="70">
        <v>65</v>
      </c>
      <c r="J128" s="71">
        <v>0.1</v>
      </c>
      <c r="K128" s="70">
        <f t="shared" ref="K128" si="12">I128*H128</f>
        <v>65</v>
      </c>
      <c r="L128" s="69"/>
      <c r="M128"/>
      <c r="N128"/>
      <c r="O128"/>
      <c r="P128"/>
      <c r="Q128"/>
      <c r="R128"/>
      <c r="S128"/>
      <c r="T128" s="59"/>
      <c r="U128"/>
      <c r="V128"/>
      <c r="X128"/>
      <c r="Y128"/>
      <c r="Z128"/>
      <c r="AA128"/>
      <c r="AB128"/>
      <c r="AC128"/>
      <c r="AD128" s="59"/>
      <c r="AE128"/>
      <c r="AF128"/>
    </row>
    <row r="129" customHeight="1" spans="1:32">
      <c r="A129"/>
      <c r="B129" s="59"/>
      <c r="C129"/>
      <c r="D129"/>
      <c r="E129"/>
      <c r="F129"/>
      <c r="G129"/>
      <c r="H129"/>
      <c r="I129"/>
      <c r="J129" s="76" t="s">
        <v>872</v>
      </c>
      <c r="K129" s="77">
        <f>SUM(K122:K128)</f>
        <v>22409</v>
      </c>
      <c r="L129" s="69"/>
      <c r="M129"/>
      <c r="N129"/>
      <c r="O129"/>
      <c r="P129"/>
      <c r="Q129"/>
      <c r="R129"/>
      <c r="S129"/>
      <c r="T129" s="59"/>
      <c r="U129"/>
      <c r="V129"/>
      <c r="X129"/>
      <c r="Y129"/>
      <c r="Z129"/>
      <c r="AA129"/>
      <c r="AB129"/>
      <c r="AC129"/>
      <c r="AD129" s="59"/>
      <c r="AE129"/>
      <c r="AF129"/>
    </row>
    <row r="130" customHeight="1" spans="1:32">
      <c r="A130"/>
      <c r="B130" s="59"/>
      <c r="C130"/>
      <c r="D130"/>
      <c r="E130"/>
      <c r="F130"/>
      <c r="G130"/>
      <c r="H130"/>
      <c r="I130"/>
      <c r="J130" s="78" t="s">
        <v>873</v>
      </c>
      <c r="K130" s="79">
        <f>K129*0.1</f>
        <v>2240.9</v>
      </c>
      <c r="L130" s="80"/>
      <c r="M130"/>
      <c r="N130"/>
      <c r="O130"/>
      <c r="P130"/>
      <c r="Q130"/>
      <c r="R130"/>
      <c r="S130"/>
      <c r="T130" s="59"/>
      <c r="U130"/>
      <c r="V130"/>
      <c r="X130"/>
      <c r="Y130"/>
      <c r="Z130"/>
      <c r="AA130"/>
      <c r="AB130"/>
      <c r="AC130"/>
      <c r="AD130" s="59"/>
      <c r="AE130"/>
      <c r="AF130"/>
    </row>
    <row r="131" customHeight="1" spans="1:32">
      <c r="A131"/>
      <c r="B131" s="59"/>
      <c r="C131"/>
      <c r="D131"/>
      <c r="E131"/>
      <c r="F131"/>
      <c r="G131"/>
      <c r="H131"/>
      <c r="I131"/>
      <c r="J131" s="81" t="s">
        <v>874</v>
      </c>
      <c r="K131" s="82">
        <f>SUM(K129:K130)</f>
        <v>24649.9</v>
      </c>
      <c r="L131" s="83"/>
      <c r="M131"/>
      <c r="N131"/>
      <c r="O131"/>
      <c r="P131"/>
      <c r="Q131"/>
      <c r="R131"/>
      <c r="S131"/>
      <c r="T131" s="59"/>
      <c r="U131"/>
      <c r="V131"/>
      <c r="X131"/>
      <c r="Y131"/>
      <c r="Z131"/>
      <c r="AA131"/>
      <c r="AB131"/>
      <c r="AC131"/>
      <c r="AD131" s="59"/>
      <c r="AE131"/>
      <c r="AF131"/>
    </row>
    <row r="132" customHeight="1" spans="1:32">
      <c r="A132"/>
      <c r="B132" s="59"/>
      <c r="C132"/>
      <c r="D132"/>
      <c r="E132"/>
      <c r="F132"/>
      <c r="G132"/>
      <c r="H132"/>
      <c r="I132"/>
      <c r="J132"/>
      <c r="K132"/>
      <c r="L132"/>
      <c r="M132"/>
      <c r="N132"/>
      <c r="O132"/>
      <c r="P132"/>
      <c r="Q132"/>
      <c r="R132"/>
      <c r="S132"/>
      <c r="T132" s="59"/>
      <c r="U132"/>
      <c r="V132"/>
      <c r="X132"/>
      <c r="Y132"/>
      <c r="Z132"/>
      <c r="AA132"/>
      <c r="AB132"/>
      <c r="AC132"/>
      <c r="AD132" s="59"/>
      <c r="AE132"/>
      <c r="AF132"/>
    </row>
    <row r="133" customHeight="1" spans="1:32">
      <c r="A133"/>
      <c r="B133" s="59"/>
      <c r="C133"/>
      <c r="D133"/>
      <c r="E133"/>
      <c r="F133"/>
      <c r="G133"/>
      <c r="H133"/>
      <c r="I133"/>
      <c r="J133"/>
      <c r="K133"/>
      <c r="L133"/>
      <c r="M133"/>
      <c r="N133"/>
      <c r="O133"/>
      <c r="P133"/>
      <c r="Q133"/>
      <c r="R133"/>
      <c r="S133"/>
      <c r="T133" s="59"/>
      <c r="U133"/>
      <c r="V133"/>
      <c r="X133"/>
      <c r="Y133"/>
      <c r="Z133"/>
      <c r="AA133"/>
      <c r="AB133"/>
      <c r="AC133"/>
      <c r="AD133" s="59"/>
      <c r="AE133"/>
      <c r="AF133"/>
    </row>
    <row r="134" customHeight="1" spans="1:32">
      <c r="A134"/>
      <c r="B134" s="59"/>
      <c r="C134"/>
      <c r="D134"/>
      <c r="E134"/>
      <c r="F134"/>
      <c r="G134"/>
      <c r="H134"/>
      <c r="I134"/>
      <c r="J134"/>
      <c r="K134"/>
      <c r="L134"/>
      <c r="M134"/>
      <c r="N134"/>
      <c r="O134"/>
      <c r="P134"/>
      <c r="Q134"/>
      <c r="R134"/>
      <c r="S134"/>
      <c r="T134" s="59"/>
      <c r="U134"/>
      <c r="V134"/>
      <c r="X134"/>
      <c r="Y134"/>
      <c r="Z134"/>
      <c r="AA134"/>
      <c r="AB134"/>
      <c r="AC134"/>
      <c r="AD134" s="59"/>
      <c r="AE134"/>
      <c r="AF134"/>
    </row>
    <row r="135" customHeight="1" spans="1:32">
      <c r="A135"/>
      <c r="B135" s="59"/>
      <c r="C135"/>
      <c r="D135"/>
      <c r="E135"/>
      <c r="F135"/>
      <c r="G135"/>
      <c r="H135"/>
      <c r="I135"/>
      <c r="J135"/>
      <c r="K135"/>
      <c r="L135"/>
      <c r="M135"/>
      <c r="N135"/>
      <c r="O135"/>
      <c r="P135"/>
      <c r="Q135"/>
      <c r="R135"/>
      <c r="S135"/>
      <c r="T135" s="59"/>
      <c r="U135"/>
      <c r="V135"/>
      <c r="X135"/>
      <c r="Y135"/>
      <c r="Z135"/>
      <c r="AA135"/>
      <c r="AB135"/>
      <c r="AC135"/>
      <c r="AD135" s="59"/>
      <c r="AE135"/>
      <c r="AF135"/>
    </row>
    <row r="136" customHeight="1" spans="1:32">
      <c r="A136"/>
      <c r="B136" s="59"/>
      <c r="C136"/>
      <c r="D136"/>
      <c r="E136"/>
      <c r="F136"/>
      <c r="G136"/>
      <c r="H136"/>
      <c r="I136"/>
      <c r="J136"/>
      <c r="K136"/>
      <c r="L136"/>
      <c r="M136"/>
      <c r="N136"/>
      <c r="O136"/>
      <c r="P136"/>
      <c r="Q136"/>
      <c r="R136"/>
      <c r="S136"/>
      <c r="T136" s="59"/>
      <c r="U136"/>
      <c r="V136"/>
      <c r="X136"/>
      <c r="Y136"/>
      <c r="Z136"/>
      <c r="AA136"/>
      <c r="AB136"/>
      <c r="AC136"/>
      <c r="AD136" s="59"/>
      <c r="AE136"/>
      <c r="AF136"/>
    </row>
    <row r="137" customHeight="1" spans="1:32">
      <c r="A137"/>
      <c r="B137" s="59"/>
      <c r="C137"/>
      <c r="D137"/>
      <c r="E137"/>
      <c r="F137"/>
      <c r="G137"/>
      <c r="H137"/>
      <c r="I137"/>
      <c r="J137"/>
      <c r="K137">
        <v>23047.25</v>
      </c>
      <c r="L137"/>
      <c r="M137"/>
      <c r="N137"/>
      <c r="O137"/>
      <c r="P137"/>
      <c r="Q137"/>
      <c r="R137"/>
      <c r="S137"/>
      <c r="T137" s="59"/>
      <c r="U137"/>
      <c r="V137"/>
      <c r="X137"/>
      <c r="Y137"/>
      <c r="Z137"/>
      <c r="AA137"/>
      <c r="AB137"/>
      <c r="AC137"/>
      <c r="AD137" s="59"/>
      <c r="AE137"/>
      <c r="AF137"/>
    </row>
    <row r="138" customHeight="1" spans="1:32">
      <c r="A138"/>
      <c r="B138" s="59"/>
      <c r="C138"/>
      <c r="D138"/>
      <c r="E138"/>
      <c r="F138"/>
      <c r="G138"/>
      <c r="H138"/>
      <c r="I138"/>
      <c r="J138"/>
      <c r="K138" s="80">
        <f>K137-K129</f>
        <v>638.25</v>
      </c>
      <c r="L138" s="80"/>
      <c r="M138"/>
      <c r="N138"/>
      <c r="O138"/>
      <c r="P138"/>
      <c r="Q138"/>
      <c r="R138"/>
      <c r="S138"/>
      <c r="T138" s="59"/>
      <c r="U138"/>
      <c r="V138"/>
      <c r="X138"/>
      <c r="Y138"/>
      <c r="Z138"/>
      <c r="AA138"/>
      <c r="AB138"/>
      <c r="AC138"/>
      <c r="AD138" s="59"/>
      <c r="AE138"/>
      <c r="AF138"/>
    </row>
  </sheetData>
  <dataValidations count="1">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paperSize="9" scale="13" fitToHeight="0" orientation="landscape"/>
  <headerFooter/>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s J A A B Q S w M E F A A C A A g A w I G X U x t W / 1 y j A A A A 9 Q A A A B I A H A B D b 2 5 m a W c v U G F j a 2 F n Z S 5 4 b W w g o h g A K K A U A A A A A A A A A A A A A A A A A A A A A A A A A A A A h Y 9 B D o I w F E S v Q r q n r X U j 5 F N i 3 E p i Y j R u m 1 K h E T 4 G i u V u L j y S V x C j q D u X 8 + Y t Z u 7 X G 6 R D X Q U X 0 3 a 2 w Y T M K C e B Q d 3 k F o u E 9 O 4 Y L k g q Y a P 0 S R U m G G X s 4 q H L E 1 I 6 d 4 4 Z 8 9 5 T P 6 d N W z D B + Y w d s v V W l 6 Z W 5 C P b / 3 J o s X M K t S E S 9 q 8 x U t A o o o I L y o F N D D K L 3 1 6 M c 5 / t D 4 R V X 7 m + N d J g u N w B m y K w 9 w X 5 A F B L A w Q U A A I A C A D A g Z d 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I G X U 7 / V y s 6 G B g A A B S g A A B M A H A B G b 3 J t d W x h c y 9 T Z W N 0 a W 9 u M S 5 t I K I Y A C i g F A A A A A A A A A A A A A A A A A A A A A A A A A A A A O 1 Z f 0 / b P B D + H 4 n v Y B l p a q W 0 a 9 I y 9 u N l U 2 l B Q 9 o Y W z f t D 1 q 9 C o 0 H e Z c 6 l e M W q q r f f W c n T Z w f T g J j E 3 o F Q r S x L 7 7 n 7 n x n 3 0 N A p t z 1 K R q F n + a b 3 Z 3 d n e D a Z s R B e 3 h E 5 p z M L g l D Q 5 v b P 1 y P B B g d I o / w 3 R 0 E P y N / w a Y E R k 5 8 z y G s f S I k G n j w e v w t I C w Y 9 6 n D y M 1 7 m 7 r 0 a n z k 3 4 6 P P T I j l P c O x u f M / w 9 0 B u N z / w b W / 0 C c K 8 J S D 6 i F + n P f 8 3 z 4 m N u M i x e D 8 a s 2 O q W c s K X t S V D j B O M p X f r u V K g q w t 0 0 Q s x 7 G F D C A m D g e 9 d x C E U S t S k M + 2 p f e q Q 9 I h 4 g + + L f B I 3 Q Q A M R e 3 q N L v q c M / d y w U k w e X c R v j x 5 h / 5 5 i z h b k G R 9 g e M n Q Y N F w P 0 Z O l n Q 0 L W J g r 7 j D H x v M a M N L R g D 4 a / M p s E P n 8 3 k G I 5 A 7 G X H G x c D H x x C + a S Z Q P h C q D 2 D R U M 1 q n H h T D T e 0 I M 1 0 B q f g a R A E n q h L R 8 3 q p K Z v w Q l n / g 1 e D q v K v R j o i o H S u h Q 1 8 4 b r W g 7 v p 3 b 1 I H X 5 e L R I o q 2 c F 5 + j 5 2 r Q V j k 3 H C R U E S A E Y C z n o a E s G d z U C 4 f m 4 q / B 9 c 2 v R L Y V n O S Q I r f D 5 c V k 2 J Z j S X G O u s N D i 8 g T m 7 5 R n g q l i s c t z T j X c 1 4 T z O + r x l / o R k / 0 I y / 1 I y / 0 t n V 0 U 3 o L D Z 1 J p s 6 m 0 2 d 0 a b O a l N n t h n b b d P V Z q P N P H 3 i p b a M i H 0 S F w x V i 6 B n 6 K s r E i 7 t U / z z + z U 6 n c 1 9 x n H G r X I K N p e c K s j T A k h i Q p u g g E o N j h o P N Q S q 1 1 V H q 7 5 V 3 Z l 4 c F N Q k 0 X Z L S z F e T u i i i g K o F x w A q / h M 9 x U a w Z n 9 p Q L L 0 P 4 0 B H h N w R q 7 J B 4 7 s w F f Y E 2 V 4 N G F h P 4 O p u f U r 1 Y u R 2 t n C z c + B c M b e H o T x d + m + p G 2 p R g B B A k g V i K s N q + C t R C V y w t M b e x D m j G / a Z + H 1 W Z Z K j F T K l f c c n a F F d W s 7 K 0 5 j C K x F K z K b L N g S E O z 6 p 9 w 8 X c c 6 c 2 j 1 9 P t M V T 8 c m S h p V J 2 f Q j 3 G M G / n y F t S H v / + D i p l I r 4 n m Q M s I F 6 t R A S w 1 J n O X Y C f N n M u K E t v r f R N Q x K o l 9 q j J Y + r J W Y Z u h A 4 v D Y q f f b 1 b t u m U l G 0 y p P U r p S V W e n E f N s r j n Q P 1 e 6 L O p o d / h h c E 3 c 9 E v z e + 7 x 1 3 d 5 l a N i 0 2 F c S X Z K M 8 y 5 W w z x D X / R a 8 t 1 o 7 n o s M t N a d B 2 6 1 E m 7 Z N u z E L / Q I 3 e B E E e W k u v t e n s Y i t F w p v e w m l J k + e X e w V 6 Z 7 k c y H e A c r J N X Q D 7 s K 1 v Z G B J S 8 H 4 V f d Q W t V n L S K u g i 3 7 H R 2 d 1 y q W U / 2 j x d x H / F 5 Q d j q y K U O d G X i d F 5 j T G 4 J 3 K F t d g I B W X i 2 P J T w a 6 x c t t V L N t 5 g N F E 6 0 s y V v L A Z b Z z b D F Y V O w 7 Z A b p 0 q c 1 W T X T 4 N p F N y Q + C Z X v o T x e i w V T e N S 7 i n X u I D X B A l I i H 5 o G B j u n U F 0 Y d m t a + Z a D P C 5 + T E V 9 5 5 D D 5 2 j 7 z K Y m D q G 7 R O n 1 C 1 H q u n y 7 + j / T i H 9 W E M L r b h M h H O U m W M K I Z h k X Z 6 7 / D r K D R i k 4 f A 7 0 S k R E d g B 7 a s O 5 s Y o Y i 8 c V W L O 2 N I Z l m d N 3 J K S N O l g S s 8 V z 6 p 9 i m A o T / U 2 I J N a z m E 7 n 0 t 8 i l 0 N u p e i C H n k i m p 7 P m I U m m T E b 0 t 6 U O Z 6 I m 2 z G 4 j 4 p r K d b d s e v 0 4 1 l G a Z 1 a u a Q d r 9 9 y Z n r x t b o 7 7 k G X 1 a O i s h 1 n J R d V W C 7 0 9 S x D P q 2 V U G W i k z Y y Y 9 e D k A 7 F 0 G X r q a L S 8 g 1 b L k z L g d 2 J e q l i G H L e U R 7 v 3 J D f h 4 x J q 3 / I d r z c 9 H L y o J K U y 0 D / Q z y S z x y 5 r Q t K l 5 y q y y S Z V T l R a E q t T M k k d 1 d f e f L m 5 A s c D k u o q D 3 F k L T E 1 z F j P s v R 9 a I e f H f 5 d T i b r 0 V d v F W l b f u L r 6 Q 5 x X F N E 4 B l Q T O f m 5 3 n V s e C B X y G U u N W O N 6 E o 8 q B V + L I T M Q 1 F g 8 + f j p r d c z W w X 4 H f n q d 1 v C D 2 Z 4 G S y z F a 0 h 3 9 d I f h 0 d m I m 3 t l 6 8 N 0 l a r q 6 z e v Y e 8 d U f 5 c v S 9 1 n 4 i 3 3 1 Z i S c v X 4 4 n L 1 + G Z 3 T U a n 3 7 O F I 8 + q o C U f E b Z Z i K 3 6 h A B c I 9 I f r C 6 l U D S g t X Y E k L h z A 0 9 + 5 q E j S T a V t e M c d 1 q g S o v P s 8 A A F 6 S q E P r n G W 6 Y h K S W f r j g f 9 Q a b 4 N D r p 1 x 0 D f S G e z d 0 l O f c D V 7 R 9 8 q Q 4 p s 5 G P R z u 8 V / K C i N T x 0 L Z 0 W O W n D 2 5 f z W u t W 7 B 6 o F T 9 4 i p y c L m E M c l W S g T p X d P b J 0 G e F v 8 Q r P 4 a K h Z 2 b 1 W 0 L P W n U l Z 6 4 m U f W q U / y Y p q 9 / G j 5 K D P L O X 7 p U t S b Y K A l a R f P M L U E s B A i 0 A F A A C A A g A w I G X U x t W / 1 y j A A A A 9 Q A A A B I A A A A A A A A A A A A A A A A A A A A A A E N v b m Z p Z y 9 Q Y W N r Y W d l L n h t b F B L A Q I t A B Q A A g A I A M C B l 1 M P y u m r p A A A A O k A A A A T A A A A A A A A A A A A A A A A A O 8 A A A B b Q 2 9 u d G V u d F 9 U e X B l c 1 0 u e G 1 s U E s B A i 0 A F A A C A A g A w I G X U 7 / V y s 6 G B g A A B S g A A B M A A A A A A A A A A A A A A A A A 4 A E A A E Z v c m 1 1 b G F z L 1 N l Y 3 R p b 2 4 x L m 1 Q S w U G A A A A A A M A A w D C A A A A s w 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0 Q A A A A A A A A d R 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l c H R l b W J l c i U y M E R h d G F m a W x l c z w v S X R l b V B h d G g + P C 9 J d G V t T G 9 j Y X R p b 2 4 + P F N 0 Y W J s Z U V u d H J p Z X M + P E V u d H J 5 I F R 5 c G U 9 I k l z U H J p d m F 0 Z S I g V m F s d W U 9 I m w w I i A v P j x F b n R y e S B U e X B l P S J G a W x s R W 5 h Y m x l Z C I g V m F s d W U 9 I m w w I i A v P j x F b n R y e S B U e X B l P S J C d W Z m Z X J O Z X h 0 U m V m c m V z a C I g V m F s d W U 9 I m w w I i A v P j x F b n R y e S B U e X B l P S J S Z X N 1 b H R U e X B l I i B W Y W x 1 Z T 0 i c 0 V 4 Y 2 V w d G l v b i I g L z 4 8 R W 5 0 c n k g V H l w Z T 0 i T m F t Z V V w Z G F 0 Z W R B Z n R l c k Z p b G w i I F Z h b H V l P S J s M C I g L z 4 8 R W 5 0 c n k g V H l w Z T 0 i T m F 2 a W d h d G l v b l N 0 Z X B O Y W 1 l I i B W Y W x 1 Z T 0 i c 0 5 h d m l n Y X R p b 2 4 i I C 8 + P E V u d H J 5 I F R 5 c G U 9 I k Z p b G x l Z E N v b X B s Z X R l U m V z d W x 0 V G 9 X b 3 J r c 2 h l Z X Q i I F Z h b H V l P S J s M C I g L z 4 8 R W 5 0 c n k g V H l w Z T 0 i R m l s b E 9 i a m V j d F R 5 c G U i I F Z h b H V l P S J z Q 2 9 u b m V j d G l v b k 9 u b H k i I C 8 + P E V u d H J 5 I F R 5 c G U 9 I k Z p b G x U b 0 R h d G F N b 2 R l b E V u Y W J s Z W Q i I F Z h b H V l P S J s M S I g L z 4 8 R W 5 0 c n k g V H l w Z T 0 i U X V l c n l J R C I g V m F s d W U 9 I n N h Y T A 5 Y j U 1 Y i 0 y M j g 0 L T R m Y j Q t O D Z i N C 0 0 N z B k N W U 2 M z M w N j U i I C 8 + P E V u d H J 5 I F R 5 c G U 9 I k Z p b G x F c n J v c k N v Z G U i I F Z h b H V l P S J z V W 5 r b m 9 3 b i I g L z 4 8 R W 5 0 c n k g V H l w Z T 0 i R m l s b E x h c 3 R V c G R h d G V k I i B W Y W x 1 Z T 0 i Z D I w M j E t M T I t M D d U M T c 6 M D g 6 N D M u M z A y O D Q z N l o i I C 8 + P E V u d H J 5 I F R 5 c G U 9 I k Z p b G x D b 2 x 1 b W 5 U e X B l c y I g V m F s d W U 9 I n N C Z 2 t E Q X d Z R 0 F B P T 0 i I C 8 + P E V u d H J 5 I F R 5 c G U 9 I k Z p b G x D b 2 x 1 b W 5 O Y W 1 l c y I g V m F s d W U 9 I n N b J n F 1 b 3 Q 7 U 2 9 1 c m N l L k 5 h b W U m c X V v d D s s J n F 1 b 3 Q 7 R G F 0 Z S B c d T A w M j Y g V G l t Z S Z x d W 9 0 O y w m c X V v d D t r V 2 g g S W 1 w b 3 J 0 J n F 1 b 3 Q 7 L C Z x d W 9 0 O 2 t X a C B F e H B v c n Q m c X V v d D s s J n F 1 b 3 Q 7 V G l t Z S Z x d W 9 0 O y w m c X V v d D t E Y X R l I F x 1 M D A y N i B U a W 1 l I C 0 g Q 2 9 w e S Z x d W 9 0 O y w m c X V v d D t D d X N 0 b 2 0 m c X V v d D t d I i A v P j x F b n R y e S B U e X B l P S J G a W x s U 3 R h d H V z I i B W Y W x 1 Z T 0 i c 1 d h a X R p b m d G b 3 J F e G N l b F J l Z n J l c 2 g i I C 8 + P E V u d H J 5 I F R 5 c G U 9 I k F k Z G V k V G 9 E Y X R h T W 9 k Z W w i I F Z h b H V l P S J s M S I g L z 4 8 R W 5 0 c n k g V H l w Z T 0 i U m V s Y X R p b 2 5 z a G l w S W 5 m b 0 N v b n R h a W 5 l c i I g V m F s d W U 9 I n N 7 J n F 1 b 3 Q 7 Y 2 9 s d W 1 u Q 2 9 1 b n Q m c X V v d D s 6 N y w m c X V v d D t r Z X l D b 2 x 1 b W 5 O Y W 1 l c y Z x d W 9 0 O z p b J n F 1 b 3 Q 7 Q 3 V z d G 9 t J n F 1 b 3 Q 7 X S w m c X V v d D t x d W V y e V J l b G F 0 a W 9 u c 2 h p c H M m c X V v d D s 6 W 1 0 s J n F 1 b 3 Q 7 Y 2 9 s d W 1 u S W R l b n R p d G l l c y Z x d W 9 0 O z p b J n F 1 b 3 Q 7 U 2 V j d G l v b j E v U 2 V w d G V t Y m V y I E R h d G F m a W x l c y 9 F e H R y Y W N 0 Z W Q g V G V 4 d C B C Z W Z v c m U g R G V s a W 1 p d G V y L n t T b 3 V y Y 2 U u T m F t Z S w w f S Z x d W 9 0 O y w m c X V v d D t T Z W N 0 a W 9 u M S 9 T Z X B 0 Z W 1 i Z X I g R G F 0 Y W Z p b G V z L 0 N o Y W 5 n Z W Q g V H l w Z T I u e 0 R h d G U g X H U w M D I 2 I F R p b W U s M X 0 m c X V v d D s s J n F 1 b 3 Q 7 U 2 V j d G l v b j E v U 2 V w d G V t Y m V y I E R h d G F m a W x l c y 9 D a G F u Z 2 V k I F R 5 c G U y L n t r V 2 g g S W 1 w b 3 J 0 L D J 9 J n F 1 b 3 Q 7 L C Z x d W 9 0 O 1 N l Y 3 R p b 2 4 x L 1 N l c H R l b W J l c i B E Y X R h Z m l s Z X M v Q 2 h h b m d l Z C B U e X B l M i 5 7 a 1 d o I E V 4 c G 9 y d C w z f S Z x d W 9 0 O y w m c X V v d D t T Z W N 0 a W 9 u M S 9 T Z X B 0 Z W 1 i Z X I g R G F 0 Y W Z p b G V z L 0 V 4 d H J h Y 3 R l Z C B U Z X h 0 I E F m d G V y I E R l b G l t a X R l c i 5 7 R G F 0 Z S B c d T A w M j Y g V G l t Z S A t I E N v c H k s N 3 0 m c X V v d D s s J n F 1 b 3 Q 7 U 2 V j d G l v b j E v U 2 V w d G V t Y m V y I E R h d G F m a W x l c y 9 D a G F u Z 2 V k I F R 5 c G U z L n t E Y X R l I F x 1 M D A y N i B U a W 1 l I C 0 g Q 2 9 w e S w 1 f S Z x d W 9 0 O y w m c X V v d D t T Z W N 0 a W 9 u M S 9 T Z X B 0 Z W 1 i Z X I g R G F 0 Y W Z p b G V z L 0 F k Z G V k I E N 1 c 3 R v b S 5 7 Q 3 V z d G 9 t L D Z 9 J n F 1 b 3 Q 7 X S w m c X V v d D t D b 2 x 1 b W 5 D b 3 V u d C Z x d W 9 0 O z o 3 L C Z x d W 9 0 O 0 t l e U N v b H V t b k 5 h b W V z J n F 1 b 3 Q 7 O l s m c X V v d D t D d X N 0 b 2 0 m c X V v d D t d L C Z x d W 9 0 O 0 N v b H V t b k l k Z W 5 0 a X R p Z X M m c X V v d D s 6 W y Z x d W 9 0 O 1 N l Y 3 R p b 2 4 x L 1 N l c H R l b W J l c i B E Y X R h Z m l s Z X M v R X h 0 c m F j d G V k I F R l e H Q g Q m V m b 3 J l I E R l b G l t a X R l c i 5 7 U 2 9 1 c m N l L k 5 h b W U s M H 0 m c X V v d D s s J n F 1 b 3 Q 7 U 2 V j d G l v b j E v U 2 V w d G V t Y m V y I E R h d G F m a W x l c y 9 D a G F u Z 2 V k I F R 5 c G U y L n t E Y X R l I F x 1 M D A y N i B U a W 1 l L D F 9 J n F 1 b 3 Q 7 L C Z x d W 9 0 O 1 N l Y 3 R p b 2 4 x L 1 N l c H R l b W J l c i B E Y X R h Z m l s Z X M v Q 2 h h b m d l Z C B U e X B l M i 5 7 a 1 d o I E l t c G 9 y d C w y f S Z x d W 9 0 O y w m c X V v d D t T Z W N 0 a W 9 u M S 9 T Z X B 0 Z W 1 i Z X I g R G F 0 Y W Z p b G V z L 0 N o Y W 5 n Z W Q g V H l w Z T I u e 2 t X a C B F e H B v c n Q s M 3 0 m c X V v d D s s J n F 1 b 3 Q 7 U 2 V j d G l v b j E v U 2 V w d G V t Y m V y I E R h d G F m a W x l c y 9 F e H R y Y W N 0 Z W Q g V G V 4 d C B B Z n R l c i B E Z W x p b W l 0 Z X I u e 0 R h d G U g X H U w M D I 2 I F R p b W U g L S B D b 3 B 5 L D d 9 J n F 1 b 3 Q 7 L C Z x d W 9 0 O 1 N l Y 3 R p b 2 4 x L 1 N l c H R l b W J l c i B E Y X R h Z m l s Z X M v Q 2 h h b m d l Z C B U e X B l M y 5 7 R G F 0 Z S B c d T A w M j Y g V G l t Z S A t I E N v c H k s N X 0 m c X V v d D s s J n F 1 b 3 Q 7 U 2 V j d G l v b j E v U 2 V w d G V t Y m V y I E R h d G F m a W x l c y 9 B Z G R l Z C B D d X N 0 b 2 0 u e 0 N 1 c 3 R v b S w 2 f S Z x d W 9 0 O 1 0 s J n F 1 b 3 Q 7 U m V s Y X R p b 2 5 z a G l w S W 5 m b y Z x d W 9 0 O z p b X X 0 i I C 8 + P C 9 T d G F i b G V F b n R y a W V z P j w v S X R l b T 4 8 S X R l b T 4 8 S X R l b U x v Y 2 F 0 a W 9 u P j x J d G V t V H l w Z T 5 G b 3 J t d W x h P C 9 J d G V t V H l w Z T 4 8 S X R l b V B h d G g + U 2 V j d G l v b j E v U 2 V w d G V t Y m V y J T I w R G F 0 Y W Z p b G V z L 1 N v d X J j Z T w v S X R l b V B h d G g + P C 9 J d G V t T G 9 j Y X R p b 2 4 + P F N 0 Y W J s Z U V u d H J p Z X M g L z 4 8 L 0 l 0 Z W 0 + P E l 0 Z W 0 + P E l 0 Z W 1 M b 2 N h d G l v b j 4 8 S X R l b V R 5 c G U + R m 9 y b X V s Y T w v S X R l b V R 5 c G U + P E l 0 Z W 1 Q Y X R o P l N l Y 3 R p b 2 4 x L 1 N l c H R l b W J l c i U y M E R h d G F m a W x l c y 9 G a W x 0 Z X J l Z C U y M E h p Z G R l b i U y M E Z p b G V z M T w v S X R l b V B h d G g + P C 9 J d G V t T G 9 j Y X R p b 2 4 + P F N 0 Y W J s Z U V u d H J p Z X M g L z 4 8 L 0 l 0 Z W 0 + P E l 0 Z W 0 + P E l 0 Z W 1 M b 2 N h d G l v b j 4 8 S X R l b V R 5 c G U + R m 9 y b X V s Y T w v S X R l b V R 5 c G U + P E l 0 Z W 1 Q Y X R o P l N l Y 3 R p b 2 4 x L 1 N l c H R l b W J l c i U y M E R h d G F m a W x l c y 9 J b n Z v a 2 U l M j B D d X N 0 b 2 0 l M j B G d W 5 j d G l v b j E 8 L 0 l 0 Z W 1 Q Y X R o P j w v S X R l b U x v Y 2 F 0 a W 9 u P j x T d G F i b G V F b n R y a W V z I C 8 + P C 9 J d G V t P j x J d G V t P j x J d G V t T G 9 j Y X R p b 2 4 + P E l 0 Z W 1 U e X B l P k Z v c m 1 1 b G E 8 L 0 l 0 Z W 1 U e X B l P j x J d G V t U G F 0 a D 5 T Z W N 0 a W 9 u M S 9 T Z X B 0 Z W 1 i Z X I l M j B E Y X R h Z m l s Z X M v U m V u Y W 1 l Z C U y M E N v b H V t b n M x P C 9 J d G V t U G F 0 a D 4 8 L 0 l 0 Z W 1 M b 2 N h d G l v b j 4 8 U 3 R h Y m x l R W 5 0 c m l l c y A v P j w v S X R l b T 4 8 S X R l b T 4 8 S X R l b U x v Y 2 F 0 a W 9 u P j x J d G V t V H l w Z T 5 G b 3 J t d W x h P C 9 J d G V t V H l w Z T 4 8 S X R l b V B h d G g + U 2 V j d G l v b j E v U 2 V w d G V t Y m V y J T I w R G F 0 Y W Z p b G V z L 1 J l b W 9 2 Z W Q l M j B P d G h l c i U y M E N v b H V t b n M x P C 9 J d G V t U G F 0 a D 4 8 L 0 l 0 Z W 1 M b 2 N h d G l v b j 4 8 U 3 R h Y m x l R W 5 0 c m l l c y A v P j w v S X R l b T 4 8 S X R l b T 4 8 S X R l b U x v Y 2 F 0 a W 9 u P j x J d G V t V H l w Z T 5 G b 3 J t d W x h P C 9 J d G V t V H l w Z T 4 8 S X R l b V B h d G g + U 2 V j d G l v b j E v U 2 V w d G V t Y m V y J T I w R G F 0 Y W Z p b G V z L 0 V 4 c G F u Z G V k J T I w V G F i b G U l M j B D b 2 x 1 b W 4 x P C 9 J d G V t U G F 0 a D 4 8 L 0 l 0 Z W 1 M b 2 N h d G l v b j 4 8 U 3 R h Y m x l R W 5 0 c m l l c y A v P j w v S X R l b T 4 8 S X R l b T 4 8 S X R l b U x v Y 2 F 0 a W 9 u P j x J d G V t V H l w Z T 5 G b 3 J t d W x h P C 9 J d G V t V H l w Z T 4 8 S X R l b V B h d G g + U 2 V j d G l v b j E v U 2 V w d G V t Y m V y J T I w R G F 0 Y W Z p b G V z L 0 N o Y W 5 n Z W Q l M j B U e X B l P C 9 J d G V t U G F 0 a D 4 8 L 0 l 0 Z W 1 M b 2 N h d G l v b j 4 8 U 3 R h Y m x l R W 5 0 c m l l c y A v P j w v S X R l b T 4 8 S X R l b T 4 8 S X R l b U x v Y 2 F 0 a W 9 u P j x J d G V t V H l w Z T 5 G b 3 J t d W x h P C 9 J d G V t V H l w Z T 4 8 S X R l b V B h d G g + U 2 V j d G l v b j E v U 2 V w d G V t Y m V y J T I w R G F 0 Y W Z p b G V z L 1 J l b m F t Z W Q l M j B D b 2 x 1 b W 5 z P C 9 J d G V t U G F 0 a D 4 8 L 0 l 0 Z W 1 M b 2 N h d G l v b j 4 8 U 3 R h Y m x l R W 5 0 c m l l c y A v P j w v S X R l b T 4 8 S X R l b T 4 8 S X R l b U x v Y 2 F 0 a W 9 u P j x J d G V t V H l w Z T 5 G b 3 J t d W x h P C 9 J d G V t V H l w Z T 4 8 S X R l b V B h d G g + U 2 V j d G l v b j E v U 2 V w d G V t Y m V y J T I w R G F 0 Y W Z p b G V z L 1 J l b W 9 2 Z W Q l M j B D b 2 x 1 b W 5 z P C 9 J d G V t U G F 0 a D 4 8 L 0 l 0 Z W 1 M b 2 N h d G l v b j 4 8 U 3 R h Y m x l R W 5 0 c m l l c y A v P j w v S X R l b T 4 8 S X R l b T 4 8 S X R l b U x v Y 2 F 0 a W 9 u P j x J d G V t V H l w Z T 5 G b 3 J t d W x h P C 9 J d G V t V H l w Z T 4 8 S X R l b V B h d G g + U 2 V j d G l v b j E v U 2 V w d G V t Y m V y J T I w R G F 0 Y W Z p b G V z L 0 Z p b H R l c m V k J T I w U m 9 3 c z w v S X R l b V B h d G g + P C 9 J d G V t T G 9 j Y X R p b 2 4 + P F N 0 Y W J s Z U V u d H J p Z X M g L z 4 8 L 0 l 0 Z W 0 + P E l 0 Z W 0 + P E l 0 Z W 1 M b 2 N h d G l v b j 4 8 S X R l b V R 5 c G U + R m 9 y b X V s Y T w v S X R l b V R 5 c G U + P E l 0 Z W 1 Q Y X R o P l N l Y 3 R p b 2 4 x L 1 N l c H R l b W J l c i U y M E R h d G F m a W x l c y 9 F e H R y Y W N 0 Z W Q l M j B U Z X h 0 J T I w Q m V 0 d 2 V l b i U y M E R l b G l t a X R l c n M 8 L 0 l 0 Z W 1 Q Y X R o P j w v S X R l b U x v Y 2 F 0 a W 9 u P j x T d G F i b G V F b n R y a W V z I C 8 + P C 9 J d G V t P j x J d G V t P j x J d G V t T G 9 j Y X R p b 2 4 + P E l 0 Z W 1 U e X B l P k Z v c m 1 1 b G E 8 L 0 l 0 Z W 1 U e X B l P j x J d G V t U G F 0 a D 5 T Z W N 0 a W 9 u M S 9 T Z X B 0 Z W 1 i Z X I l M j B E Y X R h Z m l s Z X M v R X h 0 c m F j d G V k J T I w V G V 4 d C U y M E J l Z m 9 y Z S U y M E R l b G l t a X R l c j w v S X R l b V B h d G g + P C 9 J d G V t T G 9 j Y X R p b 2 4 + P F N 0 Y W J s Z U V u d H J p Z X M g L z 4 8 L 0 l 0 Z W 0 + P E l 0 Z W 0 + P E l 0 Z W 1 M b 2 N h d G l v b j 4 8 S X R l b V R 5 c G U + R m 9 y b X V s Y T w v S X R l b V R 5 c G U + P E l 0 Z W 1 Q Y X R o P l N l Y 3 R p b 2 4 x L 1 N l c H R l b W J l c i U y M E R h d G F m a W x l c y 9 S Z W 1 v d m V k J T I w Q 2 9 s d W 1 u c z E 8 L 0 l 0 Z W 1 Q Y X R o P j w v S X R l b U x v Y 2 F 0 a W 9 u P j x T d G F i b G V F b n R y a W V z I C 8 + P C 9 J d G V t P j x J d G V t P j x J d G V t T G 9 j Y X R p b 2 4 + P E l 0 Z W 1 U e X B l P k Z v c m 1 1 b G E 8 L 0 l 0 Z W 1 U e X B l P j x J d G V t U G F 0 a D 5 T Z W N 0 a W 9 u M S 9 T Z X B 0 Z W 1 i Z X I l M j B E Y X R h Z m l s Z X M v Q 2 h h b m d l Z C U y M F R 5 c G U x P C 9 J d G V t U G F 0 a D 4 8 L 0 l 0 Z W 1 M b 2 N h d G l v b j 4 8 U 3 R h Y m x l R W 5 0 c m l l c y A v P j w v S X R l b T 4 8 S X R l b T 4 8 S X R l b U x v Y 2 F 0 a W 9 u P j x J d G V t V H l w Z T 5 G b 3 J t d W x h P C 9 J d G V t V H l w Z T 4 8 S X R l b V B h d G g + U 2 V j d G l v b j E v U 2 V w d G V t Y m V y J T I w R G F 0 Y W Z p b G V z L 0 R 1 c G x p Y 2 F 0 Z W Q l M j B D b 2 x 1 b W 4 8 L 0 l 0 Z W 1 Q Y X R o P j w v S X R l b U x v Y 2 F 0 a W 9 u P j x T d G F i b G V F b n R y a W V z I C 8 + P C 9 J d G V t P j x J d G V t P j x J d G V t T G 9 j Y X R p b 2 4 + P E l 0 Z W 1 U e X B l P k Z v c m 1 1 b G E 8 L 0 l 0 Z W 1 U e X B l P j x J d G V t U G F 0 a D 5 T Z W N 0 a W 9 u M S 9 T Z X B 0 Z W 1 i Z X I l M j B E Y X R h Z m l s Z X M v R X h 0 c m F j d G V k J T I w V G V 4 d C U y M E F m d G V y J T I w R G V s a W 1 p d G V y P C 9 J d G V t U G F 0 a D 4 8 L 0 l 0 Z W 1 M b 2 N h d G l v b j 4 8 U 3 R h Y m x l R W 5 0 c m l l c y A v P j w v S X R l b T 4 8 S X R l b T 4 8 S X R l b U x v Y 2 F 0 a W 9 u P j x J d G V t V H l w Z T 5 G b 3 J t d W x h P C 9 J d G V t V H l w Z T 4 8 S X R l b V B h d G g + U 2 V j d G l v b j E v U 2 V w d G V t Y m V y J T I w R G F 0 Y W Z p b G V z L 1 J l b m F t Z W Q l M j B D b 2 x 1 b W 5 z M j w v S X R l b V B h d G g + P C 9 J d G V t T G 9 j Y X R p b 2 4 + P F N 0 Y W J s Z U V u d H J p Z X M g L z 4 8 L 0 l 0 Z W 0 + P E l 0 Z W 0 + P E l 0 Z W 1 M b 2 N h d G l v b j 4 8 S X R l b V R 5 c G U + R m 9 y b X V s Y T w v S X R l b V R 5 c G U + P E l 0 Z W 1 Q Y X R o P l N l Y 3 R p b 2 4 x L 1 N l c H R l b W J l c i U y M E R h d G F m a W x l c y 9 S Z W 1 v d m V k J T I w Q 2 9 s d W 1 u c z I 8 L 0 l 0 Z W 1 Q Y X R o P j w v S X R l b U x v Y 2 F 0 a W 9 u P j x T d G F i b G V F b n R y a W V z I C 8 + P C 9 J d G V t P j x J d G V t P j x J d G V t T G 9 j Y X R p b 2 4 + P E l 0 Z W 1 U e X B l P k Z v c m 1 1 b G E 8 L 0 l 0 Z W 1 U e X B l P j x J d G V t U G F 0 a D 5 T Z W N 0 a W 9 u M S 9 T Z X B 0 Z W 1 i Z X I l M j B E Y X R h Z m l s Z X M v R H V w b G l j Y X R l Z C U y M E N v b H V t b j E 8 L 0 l 0 Z W 1 Q Y X R o P j w v S X R l b U x v Y 2 F 0 a W 9 u P j x T d G F i b G V F b n R y a W V z I C 8 + P C 9 J d G V t P j x J d G V t P j x J d G V t T G 9 j Y X R p b 2 4 + P E l 0 Z W 1 U e X B l P k Z v c m 1 1 b G E 8 L 0 l 0 Z W 1 U e X B l P j x J d G V t U G F 0 a D 5 T Z W N 0 a W 9 u M S 9 T Z X B 0 Z W 1 i Z X I l M j B E Y X R h Z m l s Z X M v R X h 0 c m F j d G V k J T I w V G V 4 d C U y M E J l Z m 9 y Z S U y M E R l b G l t a X R l c j E 8 L 0 l 0 Z W 1 Q Y X R o P j w v S X R l b U x v Y 2 F 0 a W 9 u P j x T d G F i b G V F b n R y a W V z I C 8 + P C 9 J d G V t P j x J d G V t P j x J d G V t T G 9 j Y X R p b 2 4 + P E l 0 Z W 1 U e X B l P k Z v c m 1 1 b G E 8 L 0 l 0 Z W 1 U e X B l P j x J d G V t U G F 0 a D 5 T Z W N 0 a W 9 u M S 9 T Z X B 0 Z W 1 i Z X I l M j B E Y X R h Z m l s Z X M v Q 2 h h b m d l Z C U y M F R 5 c G U y P C 9 J d G V t U G F 0 a D 4 8 L 0 l 0 Z W 1 M b 2 N h d G l v b j 4 8 U 3 R h Y m x l R W 5 0 c m l l c y A v P j w v S X R l b T 4 8 S X R l b T 4 8 S X R l b U x v Y 2 F 0 a W 9 u P j x J d G V t V H l w Z T 5 G b 3 J t d W x h P C 9 J d G V t V H l w Z T 4 8 S X R l b V B h d G g + U 2 V j d G l v b j E v U 2 V w d G V t Y m V y J T I w R G F 0 Y W Z p b G V z L 0 N o Y W 5 n Z W Q l M j B U e X B l M z w v S X R l b V B h d G g + P C 9 J d G V t T G 9 j Y X R p b 2 4 + P F N 0 Y W J s Z U V u d H J p Z X M g L z 4 8 L 0 l 0 Z W 0 + P E l 0 Z W 0 + P E l 0 Z W 1 M b 2 N h d G l v b j 4 8 S X R l b V R 5 c G U + R m 9 y b X V s Y T w v S X R l b V R 5 c G U + P E l 0 Z W 1 Q Y X R o P l N l Y 3 R p b 2 4 x L 1 N l c H R l b W J l c i U y M E R h d G F m a W x l c y 9 B Z G R l Z C U y M E N 1 c 3 R v b T w v S X R l b V B h d G g + P C 9 J d G V t T G 9 j Y X R p b 2 4 + P F N 0 Y W J s Z U V u d H J p Z X M g L z 4 8 L 0 l 0 Z W 0 + P E l 0 Z W 0 + P E l 0 Z W 1 M b 2 N h d G l v b j 4 8 S X R l b V R 5 c G U + R m 9 y b X V s Y T w v S X R l b V R 5 c G U + P E l 0 Z W 1 Q Y X R o P l N l Y 3 R p b 2 4 x L 1 N l c H R l b W J l c i U y M E R h d G F m a W x l c y 9 S Z W 1 v d m V k J T I w R H V w b G l j Y X R l c z w v S X R l b V B h d G g + P C 9 J d G V t T G 9 j Y X R p b 2 4 + P F N 0 Y W J s Z U V u d H J p Z X M g L z 4 8 L 0 l 0 Z W 0 + P E l 0 Z W 0 + P E l 0 Z W 1 M b 2 N h d G l v b j 4 8 S X R l b V R 5 c G U + R m 9 y b X V s Y T w v S X R l b V R 5 c G U + P E l 0 Z W 1 Q Y X R o P l N l Y 3 R p b 2 4 x L 1 N l c H R l b W J l c i U y M E R h d G F m a W x l c y 9 G a W x 0 Z X J l Z C U y M F J v d 3 M y 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0 Y j l h Z m Q 2 N C 1 m Z T M 2 L T Q z M z M t Y W I 3 M S 1 j M z l k N T J j Z W I z O W Y i I C 8 + 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G a W x s Z W R D b 2 1 w b G V 0 Z V J l c 3 V s d F R v V 2 9 y a 3 N o Z W V 0 I i B W Y W x 1 Z T 0 i b D A i I C 8 + P E V u d H J 5 I F R 5 c G U 9 I k Z p b G x M Y X N 0 V X B k Y X R l Z C I g V m F s d W U 9 I m Q y M D I x L T E y L T A 3 V D E 3 O j E 2 O j A 3 L j I 2 M T Q y N T B a I i A v P j x F b n R y e S B U e X B l P S J O Y X Z p Z 2 F 0 a W 9 u U 3 R l c E 5 h b W U i I F Z h b H V l P S J z T m F 2 a W d h d G l v b 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T G F z d F V w Z G F 0 Z W Q i I F Z h b H V l P S J k M j A y M S 0 x M i 0 w N 1 Q x N z o x N j o w N y 4 y N j c 0 M D g y W i I g L z 4 8 R W 5 0 c n k g V H l w Z T 0 i T G 9 h Z F R v U m V w b 3 J 0 R G l z Y W J s Z W Q i I F Z h b H V l P S J s M S I g L z 4 8 R W 5 0 c n k g V H l w Z T 0 i U X V l c n l H c m 9 1 c E l E I i B W Y W x 1 Z T 0 i c z R i O W F m Z D Y 0 L W Z l M z Y t N D M z M y 1 h Y j c x L W M z O W Q 1 M m N l Y j M 5 Z i 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C a W 5 h c n k i I C 8 + P E V u d H J 5 I F R 5 c G U 9 I k 5 h b W V V c G R h d G V k Q W Z 0 Z X J G a W x s I i B W Y W x 1 Z T 0 i b D E i I C 8 + P E V u d H J 5 I F R 5 c G U 9 I k Z p b G x l Z E N v b X B s Z X R l U m V z d W x 0 V G 9 X b 3 J r c 2 h l Z X Q i I F Z h b H V l P S J s M C I g L z 4 8 R W 5 0 c n k g V H l w Z T 0 i T m F 2 a W d h d G l v b l N 0 Z X B O Y W 1 l I i B W Y W x 1 Z T 0 i c 0 5 h d m l n Y X R p b 2 4 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D b 2 5 0 Z W 5 0 M D w v S X R l b V B h d G g + P C 9 J d G V t T G 9 j Y X R p b 2 4 + P F N 0 Y W J s Z U V u d H J p Z X M g L z 4 8 L 0 l 0 Z W 0 + P E l 0 Z W 0 + P E l 0 Z W 1 M b 2 N h d G l v b j 4 8 S X R l b V R 5 c G U + R m 9 y b X V s Y T w v S X R l b V R 5 c G U + P E l 0 Z W 1 Q Y X R o P l N l Y 3 R p b 2 4 x L 0 R l Y 2 V t Y m V y J T I w S W 5 2 b 2 l j a W 5 n 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Q 2 9 s d W 1 u T m F t Z X M i I F Z h b H V l P S J z W y Z x d W 9 0 O 1 R l e H Q g Q m V m b 3 J l I E R l b G l t a X R l c i Z x d W 9 0 O y w m c X V v d D t E Y X R l J n F 1 b 3 Q 7 L C Z x d W 9 0 O 1 R p b W U m c X V v d D s s J n F 1 b 3 Q 7 a 1 d o I E l t c G 9 y d C Z x d W 9 0 O y w m c X V v d D t r V 2 g g R X h w b 3 J 0 J n F 1 b 3 Q 7 X S I g L z 4 8 R W 5 0 c n k g V H l w Z T 0 i R m l s b E N v b H V t b l R 5 c G V z I i B W Y W x 1 Z T 0 i c 0 J n a 0 t B d 0 0 9 I i A v P j x F b n R y e S B U e X B l P S J G a W x s T G F z d F V w Z G F 0 Z W Q i I F Z h b H V l P S J k M j A y M S 0 x M i 0 x N l Q y M j o 0 N j o 0 M y 4 y N z A 3 M z c 5 W i I g L z 4 8 R W 5 0 c n k g V H l w Z T 0 i R m l s b E V y c m 9 y Q 2 9 1 b n Q i I F Z h b H V l P S J s M C I g L z 4 8 R W 5 0 c n k g V H l w Z T 0 i R m l s b E V y c m 9 y Q 2 9 k Z S I g V m F s d W U 9 I n N V b m t u b 3 d u I i A v P j x F b n R y e S B U e X B l P S J G a W x s Q 2 9 1 b n Q i I F Z h b H V l P S J s M T I 2 I i A v P j x F b n R y e S B U e X B l P S J B Z G R l Z F R v R G F 0 Y U 1 v Z G V s I i B W Y W x 1 Z T 0 i b D E i I C 8 + P E V u d H J 5 I F R 5 c G U 9 I k Z p b G x l Z E N v b X B s Z X R l U m V z d W x 0 V G 9 X b 3 J r c 2 h l Z X Q i I F Z h b H V l P S J s M C I g L z 4 8 R W 5 0 c n k g V H l w Z T 0 i U X V l c n l J R C I g V m F s d W U 9 I n N k N 2 Y z Z T I z N C 0 5 O D Z k L T Q z Y z E t Y j d j O C 1 l O W F k N G I 1 N T h j Z G I 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l Y 2 V t Y m V y I E l u d m 9 p Y 2 l u Z y 9 J b n N l c n R l Z C B U Z X h 0 I E J l Z m 9 y Z S B E Z W x p b W l 0 Z X I u e 1 R l e H Q g Q m V m b 3 J l I E R l b G l t a X R l c i w 1 f S Z x d W 9 0 O y w m c X V v d D t T Z W N 0 a W 9 u M S 9 E Z W N l b W J l c i B J b n Z v a W N p b m c v Q 2 h h b m d l Z C B U e X B l M i 5 7 R G F 0 Z S w x f S Z x d W 9 0 O y w m c X V v d D t T Z W N 0 a W 9 u M S 9 E Z W N l b W J l c i B J b n Z v a W N p b m c v Q 2 h h b m d l Z C B U e X B l M i 5 7 V G l t Z S w y f S Z x d W 9 0 O y w m c X V v d D t T Z W N 0 a W 9 u M S 9 E Z W N l b W J l c i B J b n Z v a W N p b m c v Q 2 h h b m d l Z C B U e X B l M i 5 7 a 1 d o I E l t c G 9 y d C w z f S Z x d W 9 0 O y w m c X V v d D t T Z W N 0 a W 9 u M S 9 E Z W N l b W J l c i B J b n Z v a W N p b m c v Q 2 h h b m d l Z C B U e X B l M i 5 7 a 1 d o I E V 4 c G 9 y d C w 0 f S Z x d W 9 0 O 1 0 s J n F 1 b 3 Q 7 Q 2 9 s d W 1 u Q 2 9 1 b n Q m c X V v d D s 6 N S w m c X V v d D t L Z X l D b 2 x 1 b W 5 O Y W 1 l c y Z x d W 9 0 O z p b X S w m c X V v d D t D b 2 x 1 b W 5 J Z G V u d G l 0 a W V z J n F 1 b 3 Q 7 O l s m c X V v d D t T Z W N 0 a W 9 u M S 9 E Z W N l b W J l c i B J b n Z v a W N p b m c v S W 5 z Z X J 0 Z W Q g V G V 4 d C B C Z W Z v c m U g R G V s a W 1 p d G V y L n t U Z X h 0 I E J l Z m 9 y Z S B E Z W x p b W l 0 Z X I s N X 0 m c X V v d D s s J n F 1 b 3 Q 7 U 2 V j d G l v b j E v R G V j Z W 1 i Z X I g S W 5 2 b 2 l j a W 5 n L 0 N o Y W 5 n Z W Q g V H l w Z T I u e 0 R h d G U s M X 0 m c X V v d D s s J n F 1 b 3 Q 7 U 2 V j d G l v b j E v R G V j Z W 1 i Z X I g S W 5 2 b 2 l j a W 5 n L 0 N o Y W 5 n Z W Q g V H l w Z T I u e 1 R p b W U s M n 0 m c X V v d D s s J n F 1 b 3 Q 7 U 2 V j d G l v b j E v R G V j Z W 1 i Z X I g S W 5 2 b 2 l j a W 5 n L 0 N o Y W 5 n Z W Q g V H l w Z T I u e 2 t X a C B J b X B v c n Q s M 3 0 m c X V v d D s s J n F 1 b 3 Q 7 U 2 V j d G l v b j E v R G V j Z W 1 i Z X I g S W 5 2 b 2 l j a W 5 n L 0 N o Y W 5 n Z W Q g V H l w Z T I u e 2 t X a C B F e H B v c n Q s N H 0 m c X V v d D t d L C Z x d W 9 0 O 1 J l b G F 0 a W 9 u c 2 h p c E l u Z m 8 m c X V v d D s 6 W 1 1 9 I i A v P j w v U 3 R h Y m x l R W 5 0 c m l l c z 4 8 L 0 l 0 Z W 0 + P E l 0 Z W 0 + P E l 0 Z W 1 M b 2 N h d G l v b j 4 8 S X R l b V R 5 c G U + R m 9 y b X V s Y T w v S X R l b V R 5 c G U + P E l 0 Z W 1 Q Y X R o P l N l Y 3 R p b 2 4 x L 0 R l Y 2 V t Y m V y J T I w S W 5 2 b 2 l j a W 5 n L 1 N v d X J j Z T w v S X R l b V B h d G g + P C 9 J d G V t T G 9 j Y X R p b 2 4 + P F N 0 Y W J s Z U V u d H J p Z X M g L z 4 8 L 0 l 0 Z W 0 + P E l 0 Z W 0 + P E l 0 Z W 1 M b 2 N h d G l v b j 4 8 S X R l b V R 5 c G U + R m 9 y b X V s Y T w v S X R l b V R 5 c G U + P E l 0 Z W 1 Q Y X R o P l N l Y 3 R p b 2 4 x L 0 R l Y 2 V t Y m V y J T I w S W 5 2 b 2 l j a W 5 n L 0 Z p b H R l c m V k J T I w S G l k Z G V u J T I w R m l s Z X M x P C 9 J d G V t U G F 0 a D 4 8 L 0 l 0 Z W 1 M b 2 N h d G l v b j 4 8 U 3 R h Y m x l R W 5 0 c m l l c y A v P j w v S X R l b T 4 8 S X R l b T 4 8 S X R l b U x v Y 2 F 0 a W 9 u P j x J d G V t V H l w Z T 5 G b 3 J t d W x h P C 9 J d G V t V H l w Z T 4 8 S X R l b V B h d G g + U 2 V j d G l v b j E v R G V j Z W 1 i Z X I l M j B J b n Z v a W N p b m c v S W 5 2 b 2 t l J T I w Q 3 V z d G 9 t J T I w R n V u Y 3 R p b 2 4 x P C 9 J d G V t U G F 0 a D 4 8 L 0 l 0 Z W 1 M b 2 N h d G l v b j 4 8 U 3 R h Y m x l R W 5 0 c m l l c y A v P j w v S X R l b T 4 8 S X R l b T 4 8 S X R l b U x v Y 2 F 0 a W 9 u P j x J d G V t V H l w Z T 5 G b 3 J t d W x h P C 9 J d G V t V H l w Z T 4 8 S X R l b V B h d G g + U 2 V j d G l v b j E v R G V j Z W 1 i Z X I l M j B J b n Z v a W N p b m c v U m V u Y W 1 l Z C U y M E N v b H V t b n M x P C 9 J d G V t U G F 0 a D 4 8 L 0 l 0 Z W 1 M b 2 N h d G l v b j 4 8 U 3 R h Y m x l R W 5 0 c m l l c y A v P j w v S X R l b T 4 8 S X R l b T 4 8 S X R l b U x v Y 2 F 0 a W 9 u P j x J d G V t V H l w Z T 5 G b 3 J t d W x h P C 9 J d G V t V H l w Z T 4 8 S X R l b V B h d G g + U 2 V j d G l v b j E v R G V j Z W 1 i Z X I l M j B J b n Z v a W N p b m c v U m V t b 3 Z l Z C U y M E 9 0 a G V y J T I w Q 2 9 s d W 1 u c z E 8 L 0 l 0 Z W 1 Q Y X R o P j w v S X R l b U x v Y 2 F 0 a W 9 u P j x T d G F i b G V F b n R y a W V z I C 8 + P C 9 J d G V t P j x J d G V t P j x J d G V t T G 9 j Y X R p b 2 4 + P E l 0 Z W 1 U e X B l P k Z v c m 1 1 b G E 8 L 0 l 0 Z W 1 U e X B l P j x J d G V t U G F 0 a D 5 T Z W N 0 a W 9 u M S 9 E Z W N l b W J l c i U y M E l u d m 9 p Y 2 l u Z y 9 F e H B h b m R l Z C U y M F R h Y m x l J T I w Q 2 9 s d W 1 u M T w v S X R l b V B h d G g + P C 9 J d G V t T G 9 j Y X R p b 2 4 + P F N 0 Y W J s Z U V u d H J p Z X M g L z 4 8 L 0 l 0 Z W 0 + P E l 0 Z W 0 + P E l 0 Z W 1 M b 2 N h d G l v b j 4 8 S X R l b V R 5 c G U + R m 9 y b X V s Y T w v S X R l b V R 5 c G U + P E l 0 Z W 1 Q Y X R o P l N l Y 3 R p b 2 4 x L 0 R l Y 2 V t Y m V y J T I w S W 5 2 b 2 l j a W 5 n L 0 N o Y W 5 n Z W Q l M j B U e X B l P C 9 J d G V t U G F 0 a D 4 8 L 0 l 0 Z W 1 M b 2 N h d G l v b j 4 8 U 3 R h Y m x l R W 5 0 c m l l c y A v P j w v S X R l b T 4 8 S X R l b T 4 8 S X R l b U x v Y 2 F 0 a W 9 u P j x J d G V t V H l w Z T 5 G b 3 J t d W x h P C 9 J d G V t V H l w Z T 4 8 S X R l b V B h d G g + U 2 V j d G l v b j E v R G V j Z W 1 i Z X I l M j B J b n Z v a W N p b m c v U m V u Y W 1 l Z C U y M E N v b H V t b n M 8 L 0 l 0 Z W 1 Q Y X R o P j w v S X R l b U x v Y 2 F 0 a W 9 u P j x T d G F i b G V F b n R y a W V z I C 8 + P C 9 J d G V t P j x J d G V t P j x J d G V t T G 9 j Y X R p b 2 4 + P E l 0 Z W 1 U e X B l P k Z v c m 1 1 b G E 8 L 0 l 0 Z W 1 U e X B l P j x J d G V t U G F 0 a D 5 T Z W N 0 a W 9 u M S 9 E Z W N l b W J l c i U y M E l u d m 9 p Y 2 l u Z y 9 D a G F u Z 2 V k J T I w V H l w Z T E 8 L 0 l 0 Z W 1 Q Y X R o P j w v S X R l b U x v Y 2 F 0 a W 9 u P j x T d G F i b G V F b n R y a W V z I C 8 + P C 9 J d G V t P j x J d G V t P j x J d G V t T G 9 j Y X R p b 2 4 + P E l 0 Z W 1 U e X B l P k Z v c m 1 1 b G E 8 L 0 l 0 Z W 1 U e X B l P j x J d G V t U G F 0 a D 5 T Z W N 0 a W 9 u M S 9 E Z W N l b W J l c i U y M E l u d m 9 p Y 2 l u Z y 9 S Z W 5 h b W V k J T I w Q 2 9 s d W 1 u c z I 8 L 0 l 0 Z W 1 Q Y X R o P j w v S X R l b U x v Y 2 F 0 a W 9 u P j x T d G F i b G V F b n R y a W V z I C 8 + P C 9 J d G V t P j x J d G V t P j x J d G V t T G 9 j Y X R p b 2 4 + P E l 0 Z W 1 U e X B l P k Z v c m 1 1 b G E 8 L 0 l 0 Z W 1 U e X B l P j x J d G V t U G F 0 a D 5 T Z W N 0 a W 9 u M S 9 E Z W N l b W J l c i U y M E l u d m 9 p Y 2 l u Z y 9 G a W x 0 Z X J l Z C U y M F J v d 3 M 8 L 0 l 0 Z W 1 Q Y X R o P j w v S X R l b U x v Y 2 F 0 a W 9 u P j x T d G F i b G V F b n R y a W V z I C 8 + P C 9 J d G V t P j x J d G V t P j x J d G V t T G 9 j Y X R p b 2 4 + P E l 0 Z W 1 U e X B l P k Z v c m 1 1 b G E 8 L 0 l 0 Z W 1 U e X B l P j x J d G V t U G F 0 a D 5 T Z W N 0 a W 9 u M S 9 E Z W N l b W J l c i U y M E l u d m 9 p Y 2 l u Z y 9 S Z W 1 v d m V k J T I w T 3 R o Z X I l M j B D b 2 x 1 b W 5 z P C 9 J d G V t U G F 0 a D 4 8 L 0 l 0 Z W 1 M b 2 N h d G l v b j 4 8 U 3 R h Y m x l R W 5 0 c m l l c y A v P j w v S X R l b T 4 8 S X R l b T 4 8 S X R l b U x v Y 2 F 0 a W 9 u P j x J d G V t V H l w Z T 5 G b 3 J t d W x h P C 9 J d G V t V H l w Z T 4 8 S X R l b V B h d G g + U 2 V j d G l v b j E v R G V j Z W 1 i Z X I l M j B J b n Z v a W N p b m c v R X h 0 c m F j d G V k J T I w V G V 4 d C U y M E F m d G V y J T I w R G V s a W 1 p d G V y P C 9 J d G V t U G F 0 a D 4 8 L 0 l 0 Z W 1 M b 2 N h d G l v b j 4 8 U 3 R h Y m x l R W 5 0 c m l l c y A v P j w v S X R l b T 4 8 S X R l b T 4 8 S X R l b U x v Y 2 F 0 a W 9 u P j x J d G V t V H l w Z T 5 G b 3 J t d W x h P C 9 J d G V t V H l w Z T 4 8 S X R l b V B h d G g + U 2 V j d G l v b j E v R G V j Z W 1 i Z X I l M j B J b n Z v a W N p b m c v R H V w b G l j Y X R l Z C U y M E N v b H V t b j w v S X R l b V B h d G g + P C 9 J d G V t T G 9 j Y X R p b 2 4 + P F N 0 Y W J s Z U V u d H J p Z X M g L z 4 8 L 0 l 0 Z W 0 + P E l 0 Z W 0 + P E l 0 Z W 1 M b 2 N h d G l v b j 4 8 S X R l b V R 5 c G U + R m 9 y b X V s Y T w v S X R l b V R 5 c G U + P E l 0 Z W 1 Q Y X R o P l N l Y 3 R p b 2 4 x L 0 R l Y 2 V t Y m V y J T I w S W 5 2 b 2 l j a W 5 n L 0 V 4 d H J h Y 3 R l Z C U y M F R l e H Q l M j B C Z W Z v c m U l M j B E Z W x p b W l 0 Z X I 8 L 0 l 0 Z W 1 Q Y X R o P j w v S X R l b U x v Y 2 F 0 a W 9 u P j x T d G F i b G V F b n R y a W V z I C 8 + P C 9 J d G V t P j x J d G V t P j x J d G V t T G 9 j Y X R p b 2 4 + P E l 0 Z W 1 U e X B l P k Z v c m 1 1 b G E 8 L 0 l 0 Z W 1 U e X B l P j x J d G V t U G F 0 a D 5 T Z W N 0 a W 9 u M S 9 E Z W N l b W J l c i U y M E l u d m 9 p Y 2 l u Z y 9 F e H R y Y W N 0 Z W Q l M j B U Z X h 0 J T I w Q W Z 0 Z X I l M j B E Z W x p b W l 0 Z X I x P C 9 J d G V t U G F 0 a D 4 8 L 0 l 0 Z W 1 M b 2 N h d G l v b j 4 8 U 3 R h Y m x l R W 5 0 c m l l c y A v P j w v S X R l b T 4 8 S X R l b T 4 8 S X R l b U x v Y 2 F 0 a W 9 u P j x J d G V t V H l w Z T 5 G b 3 J t d W x h P C 9 J d G V t V H l w Z T 4 8 S X R l b V B h d G g + U 2 V j d G l v b j E v R G V j Z W 1 i Z X I l M j B J b n Z v a W N p b m c v U m V v c m R l c m V k J T I w Q 2 9 s d W 1 u c z w v S X R l b V B h d G g + P C 9 J d G V t T G 9 j Y X R p b 2 4 + P F N 0 Y W J s Z U V u d H J p Z X M g L z 4 8 L 0 l 0 Z W 0 + P E l 0 Z W 0 + P E l 0 Z W 1 M b 2 N h d G l v b j 4 8 S X R l b V R 5 c G U + R m 9 y b X V s Y T w v S X R l b V R 5 c G U + P E l 0 Z W 1 Q Y X R o P l N l Y 3 R p b 2 4 x L 0 R l Y 2 V t Y m V y J T I w S W 5 2 b 2 l j a W 5 n L 1 J l b m F t Z W Q l M j B D b 2 x 1 b W 5 z M z w v S X R l b V B h d G g + P C 9 J d G V t T G 9 j Y X R p b 2 4 + P F N 0 Y W J s Z U V u d H J p Z X M g L z 4 8 L 0 l 0 Z W 0 + P E l 0 Z W 0 + P E l 0 Z W 1 M b 2 N h d G l v b j 4 8 S X R l b V R 5 c G U + R m 9 y b X V s Y T w v S X R l b V R 5 c G U + P E l 0 Z W 1 Q Y X R o P l N l Y 3 R p b 2 4 x L 0 R l Y 2 V t Y m V y J T I w S W 5 2 b 2 l j a W 5 n L 1 J l b W 9 2 Z W Q l M j B F c n J v c n M 8 L 0 l 0 Z W 1 Q Y X R o P j w v S X R l b U x v Y 2 F 0 a W 9 u P j x T d G F i b G V F b n R y a W V z I C 8 + P C 9 J d G V t P j x J d G V t P j x J d G V t T G 9 j Y X R p b 2 4 + P E l 0 Z W 1 U e X B l P k Z v c m 1 1 b G E 8 L 0 l 0 Z W 1 U e X B l P j x J d G V t U G F 0 a D 5 T Z W N 0 a W 9 u M S 9 E Z W N l b W J l c i U y M E l u d m 9 p Y 2 l u Z y 9 G a W x 0 Z X J l Z C U y M F J v d 3 M x P C 9 J d G V t U G F 0 a D 4 8 L 0 l 0 Z W 1 M b 2 N h d G l v b j 4 8 U 3 R h Y m x l R W 5 0 c m l l c y A v P j w v S X R l b T 4 8 S X R l b T 4 8 S X R l b U x v Y 2 F 0 a W 9 u P j x J d G V t V H l w Z T 5 G b 3 J t d W x h P C 9 J d G V t V H l w Z T 4 8 S X R l b V B h d G g + U 2 V j d G l v b j E v R G V j Z W 1 i Z X I l M j B J b n Z v a W N p b m c v Q 2 h h b m d l Z C U y M F R 5 c G U y P C 9 J d G V t U G F 0 a D 4 8 L 0 l 0 Z W 1 M b 2 N h d G l v b j 4 8 U 3 R h Y m x l R W 5 0 c m l l c y A v P j w v S X R l b T 4 8 S X R l b T 4 8 S X R l b U x v Y 2 F 0 a W 9 u P j x J d G V t V H l w Z T 5 G b 3 J t d W x h P C 9 J d G V t V H l w Z T 4 8 S X R l b V B h d G g + U 2 V j d G l v b j E v R G V j Z W 1 i Z X I l M j B J b n Z v a W N p b m c v S W 5 z Z X J 0 Z W Q l M j B U Z X h 0 J T I w Q m V m b 3 J l J T I w R G V s a W 1 p d G V y P C 9 J d G V t U G F 0 a D 4 8 L 0 l 0 Z W 1 M b 2 N h d G l v b j 4 8 U 3 R h Y m x l R W 5 0 c m l l c y A v P j w v S X R l b T 4 8 S X R l b T 4 8 S X R l b U x v Y 2 F 0 a W 9 u P j x J d G V t V H l w Z T 5 G b 3 J t d W x h P C 9 J d G V t V H l w Z T 4 8 S X R l b V B h d G g + U 2 V j d G l v b j E v R G V j Z W 1 i Z X I l M j B J b n Z v a W N p b m c v U m V t b 3 Z l Z C U y M E N v b H V t b n M 8 L 0 l 0 Z W 1 Q Y X R o P j w v S X R l b U x v Y 2 F 0 a W 9 u P j x T d G F i b G V F b n R y a W V z I C 8 + P C 9 J d G V t P j x J d G V t P j x J d G V t T G 9 j Y X R p b 2 4 + P E l 0 Z W 1 U e X B l P k Z v c m 1 1 b G E 8 L 0 l 0 Z W 1 U e X B l P j x J d G V t U G F 0 a D 5 T Z W N 0 a W 9 u M S 9 E Z W N l b W J l c i U y M E l u d m 9 p Y 2 l u Z y 9 S Z W 9 y Z G V y Z W Q l M j B D b 2 x 1 b W 5 z M T w v S X R l b V B h d G g + P C 9 J d G V t T G 9 j Y X R p b 2 4 + P F N 0 Y W J s Z U V u d H J p Z X M g L z 4 8 L 0 l 0 Z W 0 + P E l 0 Z W 0 + P E l 0 Z W 1 M b 2 N h d G l v b j 4 8 S X R l b V R 5 c G U + R m 9 y b X V s Y T w v S X R l b V R 5 c G U + P E l 0 Z W 1 Q Y X R o P l N l Y 3 R p b 2 4 x L 0 R l Y 2 V t Y m V y J T I w S W 5 2 b 2 l j a W 5 n L 0 Z p b H R l c m V k J T I w U m 9 3 c z I 8 L 0 l 0 Z W 1 Q Y X R o P j w v S X R l b U x v Y 2 F 0 a W 9 u P j x T d G F i b G V F b n R y a W V z I C 8 + P C 9 J d G V t P j x J d G V t P j x J d G V t T G 9 j Y X R p b 2 4 + P E l 0 Z W 1 U e X B l P k Z v c m 1 1 b G E 8 L 0 l 0 Z W 1 U e X B l P j x J d G V t U G F 0 a D 5 T Z W N 0 a W 9 u M S 9 U c m F u c 2 Z v c m 0 l M j B G a W x l J T I w K D I p P C 9 J d G V t U G F 0 a D 4 8 L 0 l 0 Z W 1 M b 2 N h d G l v b j 4 8 U 3 R h Y m x l R W 5 0 c m l l c z 4 8 R W 5 0 c n k g V H l w Z T 0 i T G 9 h Z F R v U m V w b 3 J 0 R G l z Y W J s Z W Q i I F Z h b H V l P S J s M S I g L z 4 8 R W 5 0 c n k g V H l w Z T 0 i U X V l c n l H c m 9 1 c E l E I i B W Y W x 1 Z T 0 i c 2 N i O D d h M D F l L T l h O W U t N D Q w M i 0 4 N G R l L T l h M z c 2 M W M 4 Y T I 2 Y 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F c n J v c k N v Z G U i I F Z h b H V l P S J z Q 3 J l Y X R l V 2 9 y a 2 J v b 2 t D b 2 5 u Z W N 0 a W 9 u R m F p b G V k I i A v P j x F b n R y e S B U e X B l P S J G a W x s R X J y b 3 J N Z X N z Y W d l I i B W Y W x 1 Z T 0 i c 1 R o Z S B 3 b 3 J r Y m 9 v a y B j b 2 5 u Z W N 0 a W 9 u I G N v d W x k b i d 0 I G J l I G N y Z W F 0 Z W Q u I i A v P j x F b n R y e S B U e X B l P S J G a W x s T G F z d F V w Z G F 0 Z W Q i I F Z h b H V l P S J k M j A y M S 0 x M i 0 x N l Q x M D o 1 M D o z M y 4 z N T g 0 N T Y 1 W i I g L z 4 8 R W 5 0 c n k g V H l w Z T 0 i R m l s b F N 0 Y X R 1 c y I g V m F s d W U 9 I n N F c n J v c i I g L z 4 8 L 1 N 0 Y W J s Z U V u d H J p Z X M + P C 9 J d G V t P j x J d G V t P j x J d G V t T G 9 j Y X R p b 2 4 + P E l 0 Z W 1 U e X B l P k Z v c m 1 1 b G E 8 L 0 l 0 Z W 1 U e X B l P j x J d G V t U G F 0 a D 5 T Z W N 0 a W 9 u M S 9 U c m F u c 2 Z v c m 0 l M j B G a W x l J T I w K D I p L 1 N v d X J j Z T w v S X R l b V B h d G g + P C 9 J d G V t T G 9 j Y X R p b 2 4 + P F N 0 Y W J s Z U V u d H J p Z X M g L z 4 8 L 0 l 0 Z W 0 + P E l 0 Z W 0 + P E l 0 Z W 1 M b 2 N h d G l v b j 4 8 S X R l b V R 5 c G U + R m 9 y b X V s Y T w v S X R l b V R 5 c G U + P E l 0 Z W 1 Q Y X R o P l N l Y 3 R p b 2 4 x L 1 N h b X B s Z S U y M E Z p b G U l M j A o M i k 8 L 0 l 0 Z W 1 Q Y X R o P j w v S X R l b U x v Y 2 F 0 a W 9 u P j x T d G F i b G V F b n R y a W V z P j x F b n R y e S B U e X B l P S J J c 1 B y a X Z h d G U i I F Z h b H V l P S J s M C I g L z 4 8 R W 5 0 c n k g V H l w Z T 0 i T G 9 h Z G V k V G 9 B b m F s e X N p c 1 N l c n Z p Y 2 V z I i B W Y W x 1 Z T 0 i b D A i I C 8 + P E V u d H J 5 I F R 5 c G U 9 I k Z p b G x T d G F 0 d X M i I F Z h b H V l P S J z R X J y b 3 I i I C 8 + P E V u d H J 5 I F R 5 c G U 9 I k Z p b G x M Y X N 0 V X B k Y X R l Z C I g V m F s d W U 9 I m Q y M D I x L T E y L T E 2 V D E w O j U w O j M z L j M 0 O T Q 3 N j N a I i A v P j x F b n R y e S B U e X B l P S J G a W x s R X J y b 3 J N Z X N z Y W d l I i B W Y W x 1 Z T 0 i c 1 R o Z S B 3 b 3 J r Y m 9 v a y B j b 2 5 u Z W N 0 a W 9 u I G N v d W x k b i d 0 I G J l I G N y Z W F 0 Z W Q u I i A v P j x F b n R y e S B U e X B l P S J G a W x s R X J y b 3 J D b 2 R l I i B W Y W x 1 Z T 0 i c 0 N y Z W F 0 Z V d v c m t i b 2 9 r Q 2 9 u b m V j d G l v b k Z h a W x l Z C I g L z 4 8 R W 5 0 c n k g V H l w Z T 0 i T G 9 h Z F R v U m V w b 3 J 0 R G l z Y W J s Z W Q i I F Z h b H V l P S J s M S I g L z 4 8 R W 5 0 c n k g V H l w Z T 0 i U X V l c n l H c m 9 1 c E l E I i B W Y W x 1 Z T 0 i c 2 N i O D d h M D F l L T l h O W U t N D Q w M i 0 4 N G R l L T l h M z c 2 M W M 4 Y T I 2 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C 9 T d G F i b G V F b n R y a W V z P j w v S X R l b T 4 8 S X R l b T 4 8 S X R l b U x v Y 2 F 0 a W 9 u P j x J d G V t V H l w Z T 5 G b 3 J t d W x h P C 9 J d G V t V H l w Z T 4 8 S X R l b V B h d G g + U 2 V j d G l v b j E v U 2 F t c G x l J T I w R m l s Z S U y M C g y K S 9 T b 3 V y Y 2 U 8 L 0 l 0 Z W 1 Q Y X R o P j w v S X R l b U x v Y 2 F 0 a W 9 u P j x T d G F i b G V F b n R y a W V z I C 8 + P C 9 J d G V t P j x J d G V t P j x J d G V t T G 9 j Y X R p b 2 4 + P E l 0 Z W 1 U e X B l P k Z v c m 1 1 b G E 8 L 0 l 0 Z W 1 U e X B l P j x J d G V t U G F 0 a D 5 T Z W N 0 a W 9 u M S 9 T Y W 1 w b G U l M j B G a W x l J T I w K D I p L 0 5 h d m l n Y X R p b 2 4 x P C 9 J d G V t U G F 0 a D 4 8 L 0 l 0 Z W 1 M b 2 N h d G l v b j 4 8 U 3 R h Y m x l R W 5 0 c m l l c y A v P j w v S X R l b T 4 8 L 0 l 0 Z W 1 z P j w v T G 9 j Y W x Q Y W N r Y W d l T W V 0 Y W R h d G F G a W x l P h Y A A A B Q S w U G A A A A A A A A A A A A A A A A A A A A A A A A J g E A A A E A A A D Q j J 3 f A R X R E Y x 6 A M B P w p f r A Q A A A F t 9 W 4 i 6 o a 1 I q z Z t S 0 p G m D k A A A A A A g A A A A A A E G Y A A A A B A A A g A A A A 2 O / f s 4 D 4 h / k D u a K j B c U 8 Q X K 0 N 7 / M s O L c v d H W S m 9 P X / k A A A A A D o A A A A A C A A A g A A A A T m Z f E q W O C Q V x b w k Y T 5 I 8 Q 4 d c / W q n v t p L a t X d G s w m N + t Q A A A A T 4 q 0 U z E T c P e k 0 z M 9 H B b V C I i E 1 A T 7 x q N V I C j 8 w X D E m 5 W o + R Z W U j e n l L z i Z 7 O C Y y u e J p O v v Y n o h P e 6 e Y F i 5 3 Q R L 1 2 V D 4 4 I a D 2 S 8 Q D o c r Z q o U 1 A A A A A C A 5 5 j + K b O M y O a 6 G 5 w / g w i 1 y X q u A f x G A D p W V K z V N J U s / R y e i 3 i b E i 3 a v T P j o E c j + d K i / u R f n Y d x t X m I I G F K 5 D b Q = = < / D a t a M a s h u p > 
</file>

<file path=customXml/item2.xml>��< ? x m l   v e r s i o n = " 1 . 0 " ? > < c t : c o n t e n t T y p e S c h e m a   c t : _ = " "   m a : _ = " "   m a : c o n t e n t T y p e N a m e = " D o c u m e n t "   m a : c o n t e n t T y p e I D = " 0 x 0 1 0 1 0 0 B C 2 3 C 1 4 0 9 2 4 9 4 8 4 3 8 A 2 F 4 7 9 7 5 6 9 F 5 8 2 5 "   m a : c o n t e n t T y p e V e r s i o n = " 1 1 "   m a : c o n t e n t T y p e D e s c r i p t i o n = " C r e a t e   a   n e w   d o c u m e n t . "   m a : c o n t e n t T y p e S c o p e = " "   m a : v e r s i o n I D = " 3 5 2 3 3 3 9 8 d f f 9 d 8 9 6 3 3 3 1 1 a 9 e 8 e 0 5 0 e 7 6 "   x m l n s : c t = " h t t p : / / s c h e m a s . m i c r o s o f t . c o m / o f f i c e / 2 0 0 6 / m e t a d a t a / c o n t e n t T y p e "   x m l n s : m a = " h t t p : / / s c h e m a s . m i c r o s o f t . c o m / o f f i c e / 2 0 0 6 / m e t a d a t a / p r o p e r t i e s / m e t a A t t r i b u t e s " >  
 < x s d : s c h e m a   t a r g e t N a m e s p a c e = " h t t p : / / s c h e m a s . m i c r o s o f t . c o m / o f f i c e / 2 0 0 6 / m e t a d a t a / p r o p e r t i e s "   m a : r o o t = " t r u e "   m a : f i e l d s I D = " 1 a c 4 6 1 9 d f 8 1 9 8 b 8 4 d 9 c 3 a 4 1 2 b d d 7 2 e 6 7 "   n s 3 : _ = " "   n s 4 : _ = " "   x m l n s : x s d = " h t t p : / / w w w . w 3 . o r g / 2 0 0 1 / X M L S c h e m a "   x m l n s : x s = " h t t p : / / w w w . w 3 . o r g / 2 0 0 1 / X M L S c h e m a "   x m l n s : p = " h t t p : / / s c h e m a s . m i c r o s o f t . c o m / o f f i c e / 2 0 0 6 / m e t a d a t a / p r o p e r t i e s "   x m l n s : n s 3 = " c 3 c f d 2 2 e - 0 b f e - 4 4 d 4 - b 0 8 0 - d 2 6 3 6 7 f 0 6 0 2 2 "   x m l n s : n s 4 = " 1 c f 3 6 f b c - 8 4 3 9 - 4 d 8 9 - 9 0 2 e - 8 5 e 2 4 a 4 d 5 9 3 8 " >  
 < x s d : i m p o r t   n a m e s p a c e = " c 3 c f d 2 2 e - 0 b f e - 4 4 d 4 - b 0 8 0 - d 2 6 3 6 7 f 0 6 0 2 2 " / >  
 < x s d : i m p o r t   n a m e s p a c e = " 1 c f 3 6 f b c - 8 4 3 9 - 4 d 8 9 - 9 0 2 e - 8 5 e 2 4 a 4 d 5 9 3 8 " / >  
 < x s d : e l e m e n t   n a m e = " p r o p e r t i e s " >  
 < x s d : c o m p l e x T y p e >  
 < x s d : s e q u e n c e >  
 < x s d : e l e m e n t   n a m e = " d o c u m e n t M a n a g e m e n t " >  
 < x s d : c o m p l e x T y p e >  
 < x s d : a l l >  
 < x s d : e l e m e n t   r e f = " n s 3 : M e d i a S e r v i c e M e t a d a t a "   m i n O c c u r s = " 0 " / >  
 < x s d : e l e m e n t   r e f = " n s 3 : M e d i a S e r v i c e F a s t M e t a d a t a "   m i n O c c u r s = " 0 " / >  
 < x s d : e l e m e n t   r e f = " n s 4 : S h a r e d W i t h D e t a i l s "   m i n O c c u r s = " 0 " / >  
 < x s d : e l e m e n t   r e f = " n s 4 : S h a r e d W i t h U s e r s "   m i n O c c u r s = " 0 " / >  
 < x s d : e l e m e n t   r e f = " n s 4 : S h a r i n g H i n t H a s h "   m i n O c c u r s = " 0 " / >  
 < x s d : e l e m e n t   r e f = " n s 3 : M e d i a S e r v i c e A u t o K e y P o i n t s "   m i n O c c u r s = " 0 " / >  
 < x s d : e l e m e n t   r e f = " n s 3 : M e d i a S e r v i c e K e y P o i n t s "   m i n O c c u r s = " 0 " / >  
 < x s d : e l e m e n t   r e f = " n s 3 : M e d i a S e r v i c e D a t e T a k e n "   m i n O c c u r s = " 0 " / >  
 < x s d : e l e m e n t   r e f = " n s 3 : M e d i a S e r v i c e A u t o T a g s "   m i n O c c u r s = " 0 " / >  
 < x s d : e l e m e n t   r e f = " n s 3 : M e d i a L e n g t h I n S e c o n d s "   m i n O c c u r s = " 0 " / >  
 < x s d : e l e m e n t   r e f = " n s 3 : _ a c t i v i t y "   m i n O c c u r s = " 0 " / >  
 < / x s d : a l l >  
 < / x s d : c o m p l e x T y p e >  
 < / x s d : e l e m e n t >  
 < / x s d : s e q u e n c e >  
 < / x s d : c o m p l e x T y p e >  
 < / x s d : e l e m e n t >  
 < / x s d : s c h e m a >  
 < x s d : s c h e m a   t a r g e t N a m e s p a c e = " c 3 c f d 2 2 e - 0 b f e - 4 4 d 4 - b 0 8 0 - d 2 6 3 6 7 f 0 6 0 2 2 " 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K e y P o i n t s "   m a : i n d e x = " 1 3 "   n i l l a b l e = " t r u e "   m a : d i s p l a y N a m e = " M e d i a S e r v i c e A u t o K e y P o i n t s "   m a : h i d d e n = " t r u e "   m a : i n t e r n a l N a m e = " M e d i a S e r v i c e A u t o K e y P o i n t s "   m a : r e a d O n l y = " t r u e " >  
 < x s d : s i m p l e T y p e >  
 < x s d : r e s t r i c t i o n   b a s e = " d m s : N o t e " / >  
 < / x s d : s i m p l e T y p e >  
 < / x s d : e l e m e n t >  
 < x s d : e l e m e n t   n a m e = " M e d i a S e r v i c e K e y P o i n t s "   m a : i n d e x = " 1 4 "   n i l l a b l e = " t r u e "   m a : d i s p l a y N a m e = " K e y P o i n t s "   m a : i n t e r n a l N a m e = " M e d i a S e r v i c e K e y P o i n t s "   m a : r e a d O n l y = " t r u e " >  
 < x s d : s i m p l e T y p e >  
 < x s d : r e s t r i c t i o n   b a s e = " d m s : N o t e " >  
 < x s d : m a x L e n g t h   v a l u e = " 2 5 5 " / >  
 < / x s d : r e s t r i c t i o n >  
 < / x s d : s i m p l e T y p e >  
 < / x s d : e l e m e n t >  
 < x s d : e l e m e n t   n a m e = " M e d i a S e r v i c e D a t e T a k e n "   m a : i n d e x = " 1 5 "   n i l l a b l e = " t r u e "   m a : d i s p l a y N a m e = " M e d i a S e r v i c e D a t e T a k e n "   m a : h i d d e n = " t r u e "   m a : i n t e r n a l N a m e = " M e d i a S e r v i c e D a t e T a k e n "   m a : r e a d O n l y = " t r u e " >  
 < x s d : s i m p l e T y p e >  
 < x s d : r e s t r i c t i o n   b a s e = " d m s : T e x t " / >  
 < / x s d : s i m p l e T y p e >  
 < / x s d : e l e m e n t >  
 < x s d : e l e m e n t   n a m e = " M e d i a S e r v i c e A u t o T a g s "   m a : i n d e x = " 1 6 "   n i l l a b l e = " t r u e "   m a : d i s p l a y N a m e = " T a g s "   m a : i n t e r n a l N a m e = " M e d i a S e r v i c e A u t o T a g s "   m a : r e a d O n l y = " t r u e " >  
 < x s d : s i m p l e T y p e >  
 < x s d : r e s t r i c t i o n   b a s e = " d m s : T e x t " / >  
 < / x s d : s i m p l e T y p e >  
 < / x s d : e l e m e n t >  
 < x s d : e l e m e n t   n a m e = " M e d i a L e n g t h I n S e c o n d s "   m a : i n d e x = " 1 7 "   n i l l a b l e = " t r u e "   m a : d i s p l a y N a m e = " M e d i a L e n g t h I n S e c o n d s "   m a : h i d d e n = " t r u e "   m a : i n t e r n a l N a m e = " M e d i a L e n g t h I n S e c o n d s "   m a : r e a d O n l y = " t r u e " >  
 < x s d : s i m p l e T y p e >  
 < x s d : r e s t r i c t i o n   b a s e = " d m s : U n k n o w n " / >  
 < / x s d : s i m p l e T y p e >  
 < / x s d : e l e m e n t >  
 < x s d : e l e m e n t   n a m e = " _ a c t i v i t y "   m a : i n d e x = " 1 8 "   n i l l a b l e = " t r u e "   m a : d i s p l a y N a m e = " _ a c t i v i t y "   m a : h i d d e n = " t r u e "   m a : i n t e r n a l N a m e = " _ a c t i v i t y " >  
 < x s d : s i m p l e T y p e >  
 < x s d : r e s t r i c t i o n   b a s e = " d m s : N o t e " / >  
 < / x s d : s i m p l e T y p e >  
 < / x s d : e l e m e n t >  
 < / x s d : s c h e m a >  
 < x s d : s c h e m a   t a r g e t N a m e s p a c e = " 1 c f 3 6 f b c - 8 4 3 9 - 4 d 8 9 - 9 0 2 e - 8 5 e 2 4 a 4 d 5 9 3 8 " 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D e t a i l s "   m a : i n d e x = " 1 0 "   n i l l a b l e = " t r u e "   m a : d i s p l a y N a m e = " S h a r e d   W i t h   D e t a i l s "   m a : i n t e r n a l N a m e = " S h a r e d W i t h D e t a i l s "   m a : r e a d O n l y = " t r u e " >  
 < x s d : s i m p l e T y p e >  
 < x s d : r e s t r i c t i o n   b a s e = " d m s : N o t e " >  
 < x s d : m a x L e n g t h   v a l u e = " 2 5 5 " / >  
 < / x s d : r e s t r i c t i o n >  
 < / x s d : s i m p l e T y p e >  
 < / x s d : e l e m e n t >  
 < x s d : e l e m e n t   n a m e = " S h a r e d W i t h U s e r s "   m a : i n d e x = " 1 1 " 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i n g H i n t H a s h "   m a : i n d e x = " 1 2 "   n i l l a b l e = " t r u e "   m a : d i s p l a y N a m e = " S h a r i n g   H i n t   H a s h "   m a : h i d d e n = " t r u e "   m a : i n t e r n a l N a m e = " S h a r i n g H i n t H a s h " 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4.xml>��< ? x m l   v e r s i o n = " 1 . 0 " ? > < p : p r o p e r t i e s   x m l n s : p = " h t t p : / / s c h e m a s . m i c r o s o f t . c o m / o f f i c e / 2 0 0 6 / m e t a d a t a / p r o p e r t i e s "   x m l n s : x s i = " h t t p : / / w w w . w 3 . o r g / 2 0 0 1 / X M L S c h e m a - i n s t a n c e "   x m l n s : p c = " h t t p : / / s c h e m a s . m i c r o s o f t . c o m / o f f i c e / i n f o p a t h / 2 0 0 7 / P a r t n e r C o n t r o l s " > < d o c u m e n t M a n a g e m e n t > < _ a c t i v i t y   x m l n s = " c 3 c f d 2 2 e - 0 b f e - 4 4 d 4 - b 0 8 0 - d 2 6 3 6 7 f 0 6 0 2 2 "   x s i : n i l = " t r u e " / > < / d o c u m e n t M a n a g e m e n t > < / p : p r o p e r t i e s > 
</file>

<file path=customXml/itemProps1.xml><?xml version="1.0" encoding="utf-8"?>
<ds:datastoreItem xmlns:ds="http://schemas.openxmlformats.org/officeDocument/2006/customXml" ds:itemID="{0578D149-C2A6-4A5E-82F1-999D4EE529A6}">
  <ds:schemaRefs/>
</ds:datastoreItem>
</file>

<file path=customXml/itemProps2.xml><?xml version="1.0" encoding="utf-8"?>
<ds:datastoreItem xmlns:ds="http://schemas.openxmlformats.org/officeDocument/2006/customXml" ds:itemID="{67774377-44D9-434E-8966-51C695F34FAF}">
  <ds:schemaRefs/>
</ds:datastoreItem>
</file>

<file path=customXml/itemProps3.xml><?xml version="1.0" encoding="utf-8"?>
<ds:datastoreItem xmlns:ds="http://schemas.openxmlformats.org/officeDocument/2006/customXml" ds:itemID="{EE408D65-677C-4D91-B118-631DE1317930}">
  <ds:schemaRefs/>
</ds:datastoreItem>
</file>

<file path=customXml/itemProps4.xml><?xml version="1.0" encoding="utf-8"?>
<ds:datastoreItem xmlns:ds="http://schemas.openxmlformats.org/officeDocument/2006/customXml" ds:itemID="{E9E2C19B-5345-47CC-B59A-BDEB698E5F57}">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Checklist</vt:lpstr>
      <vt:lpstr>SATEC Meter Schedule 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Haning</dc:creator>
  <cp:lastModifiedBy>google1583261904</cp:lastModifiedBy>
  <dcterms:created xsi:type="dcterms:W3CDTF">2021-12-06T01:16:00Z</dcterms:created>
  <dcterms:modified xsi:type="dcterms:W3CDTF">2024-05-15T08:34:44Z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0x010100BC23C140924948438A2F4797569F5825</vt:lpwstr>
  </property>
  <property fmtid="{D5CDD505-2E9C-101B-9397-08002B2CF9AE}" pid="3" name="ICV">
    <vt:lpwstr>05DB147DAC8241BE9C686ABEE85AF6A6_13</vt:lpwstr>
  </property>
  <property fmtid="{D5CDD505-2E9C-101B-9397-08002B2CF9AE}" pid="4" name="KSOProductBuildVer">
    <vt:lpwstr>1033-12.2.0.16909</vt:lpwstr>
  </property>
</Properties>
</file>