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uelTaxData\trunk\Fuel Tax Project\Reports\NewReport\2013\January\"/>
    </mc:Choice>
  </mc:AlternateContent>
  <bookViews>
    <workbookView xWindow="0" yWindow="0" windowWidth="23040" windowHeight="10668"/>
  </bookViews>
  <sheets>
    <sheet name="LPG" sheetId="4" r:id="rId1"/>
    <sheet name="CNG" sheetId="5" r:id="rId2"/>
    <sheet name="LPG,CNG,Altern." sheetId="3" r:id="rId3"/>
    <sheet name="Diesel" sheetId="2" r:id="rId4"/>
    <sheet name="SF Summary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IFTA">#REF!</definedName>
    <definedName name="NONIFTA">#REF!</definedName>
    <definedName name="NVIFTA">#REF!</definedName>
    <definedName name="SUPPLIER">#REF!</definedName>
  </definedNames>
  <calcPr calcId="152511"/>
</workbook>
</file>

<file path=xl/calcChain.xml><?xml version="1.0" encoding="utf-8"?>
<calcChain xmlns="http://schemas.openxmlformats.org/spreadsheetml/2006/main">
  <c r="AI20" i="2" l="1"/>
  <c r="AH20" i="2"/>
  <c r="AG20" i="2"/>
  <c r="AE20" i="2"/>
  <c r="AA17" i="5"/>
  <c r="U17" i="5"/>
  <c r="T17" i="5"/>
  <c r="V17" i="5" s="1"/>
  <c r="AA20" i="5"/>
  <c r="U20" i="5"/>
  <c r="T20" i="5"/>
  <c r="V20" i="5" s="1"/>
  <c r="AA20" i="4"/>
  <c r="U20" i="4"/>
  <c r="T20" i="4"/>
  <c r="Z20" i="2"/>
  <c r="Y20" i="2"/>
  <c r="W20" i="2"/>
  <c r="V20" i="4" l="1"/>
  <c r="AK18" i="5"/>
  <c r="AK19" i="5"/>
  <c r="AK20" i="5"/>
  <c r="AK21" i="5"/>
  <c r="AJ17" i="5"/>
  <c r="AJ18" i="5"/>
  <c r="AJ19" i="5"/>
  <c r="AJ20" i="5"/>
  <c r="AJ21" i="5"/>
  <c r="AJ22" i="5"/>
  <c r="AJ23" i="5"/>
  <c r="F18" i="4" l="1"/>
  <c r="O18" i="4" s="1"/>
  <c r="AL18" i="4"/>
  <c r="AR18" i="4"/>
  <c r="AS18" i="4"/>
  <c r="AU18" i="4"/>
  <c r="W17" i="2" l="1"/>
  <c r="Y17" i="2"/>
  <c r="Z17" i="2"/>
  <c r="W14" i="2"/>
  <c r="Y14" i="2"/>
  <c r="Z14" i="2"/>
  <c r="AG17" i="2" l="1"/>
  <c r="AH17" i="2"/>
  <c r="AI17" i="2"/>
  <c r="AE17" i="2"/>
  <c r="AI14" i="2"/>
  <c r="AE14" i="2" l="1"/>
  <c r="AG14" i="2"/>
  <c r="AH14" i="2"/>
  <c r="K12" i="6" l="1"/>
  <c r="K13" i="6"/>
  <c r="K14" i="6"/>
  <c r="K15" i="6"/>
  <c r="K16" i="6"/>
  <c r="K17" i="6"/>
  <c r="K18" i="6"/>
  <c r="K19" i="6"/>
  <c r="K20" i="6"/>
  <c r="K21" i="6"/>
  <c r="K22" i="6"/>
  <c r="K23" i="6"/>
  <c r="F23" i="2" l="1"/>
  <c r="F22" i="2"/>
  <c r="F21" i="2"/>
  <c r="F20" i="2"/>
  <c r="F19" i="2"/>
  <c r="F18" i="2"/>
  <c r="F17" i="2"/>
  <c r="F16" i="2"/>
  <c r="F15" i="2"/>
  <c r="F14" i="2"/>
  <c r="F13" i="2"/>
  <c r="F12" i="2"/>
  <c r="F23" i="4"/>
  <c r="F22" i="4"/>
  <c r="F21" i="4"/>
  <c r="F20" i="4"/>
  <c r="F19" i="4"/>
  <c r="F17" i="4"/>
  <c r="F16" i="4"/>
  <c r="F15" i="4"/>
  <c r="F14" i="4"/>
  <c r="F13" i="4"/>
  <c r="F12" i="4"/>
  <c r="F23" i="5"/>
  <c r="F22" i="5"/>
  <c r="F21" i="5"/>
  <c r="F20" i="5"/>
  <c r="F19" i="5"/>
  <c r="F18" i="5"/>
  <c r="F17" i="5"/>
  <c r="F16" i="5"/>
  <c r="F15" i="5"/>
  <c r="F14" i="5"/>
  <c r="F13" i="5"/>
  <c r="F12" i="5"/>
  <c r="AI23" i="6" l="1"/>
  <c r="AI20" i="6"/>
  <c r="AH23" i="6"/>
  <c r="AH20" i="6"/>
  <c r="AG23" i="6"/>
  <c r="AG20" i="6"/>
  <c r="AE23" i="6"/>
  <c r="AE20" i="6"/>
  <c r="AJ18" i="2"/>
  <c r="AK18" i="2"/>
  <c r="AJ19" i="2"/>
  <c r="AK19" i="2"/>
  <c r="AJ20" i="2"/>
  <c r="AK20" i="2"/>
  <c r="AJ21" i="2"/>
  <c r="AK21" i="2"/>
  <c r="AJ22" i="2"/>
  <c r="AK22" i="2"/>
  <c r="AJ23" i="2"/>
  <c r="AK23" i="2"/>
  <c r="AJ12" i="2"/>
  <c r="AJ13" i="2"/>
  <c r="AJ14" i="2"/>
  <c r="AE17" i="6" l="1"/>
  <c r="AI17" i="6"/>
  <c r="AI14" i="6"/>
  <c r="AE14" i="6"/>
  <c r="AH17" i="6"/>
  <c r="AH14" i="6"/>
  <c r="AG17" i="6"/>
  <c r="AG14" i="6"/>
  <c r="E4" i="2" l="1"/>
  <c r="E4" i="3" s="1"/>
  <c r="AL21" i="2"/>
  <c r="AL22" i="2"/>
  <c r="AL23" i="2"/>
  <c r="AL12" i="2"/>
  <c r="AL13" i="2"/>
  <c r="AL14" i="2"/>
  <c r="AL15" i="2"/>
  <c r="AL16" i="2"/>
  <c r="AL17" i="2"/>
  <c r="AS23" i="4" l="1"/>
  <c r="AS22" i="4"/>
  <c r="AS21" i="4"/>
  <c r="AS20" i="4"/>
  <c r="AS19" i="4"/>
  <c r="AS16" i="4"/>
  <c r="AS15" i="4"/>
  <c r="AS13" i="4"/>
  <c r="AS12" i="4"/>
  <c r="AR23" i="4"/>
  <c r="AR22" i="4"/>
  <c r="AR21" i="4"/>
  <c r="AR20" i="4"/>
  <c r="AR19" i="4"/>
  <c r="AR16" i="4"/>
  <c r="AR15" i="4"/>
  <c r="AR13" i="4"/>
  <c r="AR12" i="4"/>
  <c r="AS23" i="5"/>
  <c r="AS22" i="5"/>
  <c r="AS21" i="5"/>
  <c r="AS20" i="5"/>
  <c r="AS19" i="5"/>
  <c r="AS18" i="5"/>
  <c r="AS17" i="5"/>
  <c r="AS16" i="5"/>
  <c r="AS15" i="5"/>
  <c r="AS14" i="5"/>
  <c r="AS13" i="5"/>
  <c r="AS12" i="5"/>
  <c r="AR23" i="5"/>
  <c r="AR22" i="5"/>
  <c r="AR21" i="5"/>
  <c r="AR20" i="5"/>
  <c r="AR19" i="5"/>
  <c r="AR18" i="5"/>
  <c r="AR17" i="5"/>
  <c r="AR16" i="5"/>
  <c r="AR15" i="5"/>
  <c r="AR14" i="5"/>
  <c r="AR13" i="5"/>
  <c r="AR12" i="5"/>
  <c r="AR22" i="3"/>
  <c r="AR21" i="3"/>
  <c r="AR19" i="3"/>
  <c r="AR18" i="3"/>
  <c r="AR16" i="3"/>
  <c r="AR15" i="3"/>
  <c r="AR13" i="3"/>
  <c r="AR12" i="3"/>
  <c r="AQ22" i="3"/>
  <c r="AQ21" i="3"/>
  <c r="AQ19" i="3"/>
  <c r="AQ18" i="3"/>
  <c r="AQ16" i="3"/>
  <c r="AQ15" i="3"/>
  <c r="AQ13" i="3"/>
  <c r="AQ12" i="3"/>
  <c r="AS17" i="4"/>
  <c r="AR17" i="4"/>
  <c r="AS14" i="4"/>
  <c r="AR14" i="4"/>
  <c r="AS23" i="2"/>
  <c r="AS22" i="2"/>
  <c r="AS21" i="2"/>
  <c r="AS20" i="2"/>
  <c r="AS19" i="2"/>
  <c r="AS18" i="2"/>
  <c r="AS16" i="2"/>
  <c r="AS15" i="2"/>
  <c r="AS13" i="2"/>
  <c r="AS12" i="2"/>
  <c r="AR23" i="2"/>
  <c r="AR22" i="2"/>
  <c r="AR21" i="2"/>
  <c r="AR20" i="2"/>
  <c r="AR19" i="2"/>
  <c r="AR18" i="2"/>
  <c r="AR16" i="2"/>
  <c r="AR15" i="2"/>
  <c r="AR13" i="2"/>
  <c r="AR12" i="2"/>
  <c r="AO24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5" i="2" l="1"/>
  <c r="AS17" i="2"/>
  <c r="AR17" i="2"/>
  <c r="AS14" i="2"/>
  <c r="AR14" i="2"/>
  <c r="AJ25" i="2" l="1"/>
  <c r="AK25" i="2"/>
  <c r="AL25" i="2"/>
  <c r="AM23" i="2"/>
  <c r="AM22" i="2"/>
  <c r="AU22" i="2" s="1"/>
  <c r="AM21" i="2"/>
  <c r="AM20" i="2"/>
  <c r="AU20" i="2" s="1"/>
  <c r="AM19" i="2"/>
  <c r="AM18" i="2"/>
  <c r="AM17" i="2"/>
  <c r="AM16" i="2"/>
  <c r="AU16" i="2" s="1"/>
  <c r="AM15" i="2"/>
  <c r="AU15" i="2" s="1"/>
  <c r="AM14" i="2"/>
  <c r="AU14" i="2" s="1"/>
  <c r="AM13" i="2"/>
  <c r="AM12" i="2"/>
  <c r="AU12" i="2" s="1"/>
  <c r="A11" i="5"/>
  <c r="A11" i="4"/>
  <c r="A11" i="3"/>
  <c r="A11" i="2"/>
  <c r="A12" i="5"/>
  <c r="A13" i="5"/>
  <c r="A14" i="5"/>
  <c r="A15" i="5"/>
  <c r="A16" i="5"/>
  <c r="A17" i="5"/>
  <c r="A18" i="5"/>
  <c r="A19" i="5"/>
  <c r="A20" i="5"/>
  <c r="A21" i="5"/>
  <c r="A22" i="5"/>
  <c r="A23" i="5"/>
  <c r="A12" i="4"/>
  <c r="A13" i="4"/>
  <c r="A14" i="4"/>
  <c r="A15" i="4"/>
  <c r="A16" i="4"/>
  <c r="A17" i="4"/>
  <c r="A18" i="4"/>
  <c r="A19" i="4"/>
  <c r="A20" i="4"/>
  <c r="A21" i="4"/>
  <c r="A22" i="4"/>
  <c r="A23" i="4"/>
  <c r="A12" i="3"/>
  <c r="A13" i="3"/>
  <c r="A14" i="3"/>
  <c r="A15" i="3"/>
  <c r="A16" i="3"/>
  <c r="A17" i="3"/>
  <c r="A18" i="3"/>
  <c r="A19" i="3"/>
  <c r="A20" i="3"/>
  <c r="A21" i="3"/>
  <c r="A22" i="3"/>
  <c r="A23" i="3"/>
  <c r="A12" i="2"/>
  <c r="A13" i="2"/>
  <c r="A14" i="2"/>
  <c r="A15" i="2"/>
  <c r="A16" i="2"/>
  <c r="A17" i="2"/>
  <c r="A18" i="2"/>
  <c r="A19" i="2"/>
  <c r="A20" i="2"/>
  <c r="A21" i="2"/>
  <c r="A22" i="2"/>
  <c r="A23" i="2"/>
  <c r="AU23" i="2"/>
  <c r="Z23" i="3"/>
  <c r="AR23" i="3" s="1"/>
  <c r="AS23" i="6" s="1"/>
  <c r="Y23" i="3"/>
  <c r="AQ23" i="3" s="1"/>
  <c r="AJ23" i="3"/>
  <c r="AJ22" i="3"/>
  <c r="AJ22" i="6" s="1"/>
  <c r="Z14" i="3"/>
  <c r="AR14" i="3" s="1"/>
  <c r="Z17" i="3"/>
  <c r="AR17" i="3" s="1"/>
  <c r="Z20" i="3"/>
  <c r="AR20" i="3" s="1"/>
  <c r="AS20" i="6" s="1"/>
  <c r="AH25" i="3"/>
  <c r="Y14" i="3"/>
  <c r="AQ14" i="3" s="1"/>
  <c r="Y17" i="3"/>
  <c r="AQ17" i="3" s="1"/>
  <c r="Y20" i="3"/>
  <c r="AQ20" i="3" s="1"/>
  <c r="AG25" i="3"/>
  <c r="AJ12" i="3"/>
  <c r="AJ13" i="3"/>
  <c r="AJ13" i="6" s="1"/>
  <c r="AJ14" i="3"/>
  <c r="AJ15" i="3"/>
  <c r="AJ15" i="6" s="1"/>
  <c r="AJ16" i="3"/>
  <c r="AJ17" i="3"/>
  <c r="AJ17" i="6" s="1"/>
  <c r="AJ18" i="3"/>
  <c r="AJ19" i="3"/>
  <c r="AJ20" i="3"/>
  <c r="AJ20" i="6" s="1"/>
  <c r="AJ21" i="3"/>
  <c r="AJ23" i="6"/>
  <c r="AK23" i="6"/>
  <c r="AK12" i="6"/>
  <c r="AK13" i="6"/>
  <c r="AK14" i="6"/>
  <c r="AK15" i="6"/>
  <c r="AK16" i="6"/>
  <c r="AK17" i="6"/>
  <c r="AK18" i="6"/>
  <c r="AK19" i="6"/>
  <c r="AK20" i="6"/>
  <c r="AK21" i="6"/>
  <c r="AK22" i="6"/>
  <c r="AK18" i="3"/>
  <c r="AL18" i="6" s="1"/>
  <c r="AK19" i="3"/>
  <c r="AL19" i="6" s="1"/>
  <c r="AK20" i="3"/>
  <c r="AK21" i="3"/>
  <c r="AL21" i="6" s="1"/>
  <c r="Z25" i="5"/>
  <c r="Y25" i="5"/>
  <c r="Z25" i="2"/>
  <c r="AH25" i="2"/>
  <c r="Y25" i="2"/>
  <c r="AG25" i="2"/>
  <c r="AL20" i="5"/>
  <c r="AL18" i="5"/>
  <c r="AU18" i="5" s="1"/>
  <c r="E4" i="5"/>
  <c r="E4" i="4"/>
  <c r="AF23" i="2"/>
  <c r="AF23" i="6" s="1"/>
  <c r="AB23" i="2"/>
  <c r="AB23" i="6" s="1"/>
  <c r="AC23" i="2"/>
  <c r="AA23" i="2"/>
  <c r="X23" i="2" s="1"/>
  <c r="AA23" i="4"/>
  <c r="Y23" i="6"/>
  <c r="W23" i="3"/>
  <c r="W23" i="6" s="1"/>
  <c r="T23" i="2"/>
  <c r="V23" i="2" s="1"/>
  <c r="U23" i="2"/>
  <c r="T23" i="4"/>
  <c r="U23" i="4"/>
  <c r="O23" i="2"/>
  <c r="O23" i="4"/>
  <c r="O23" i="5"/>
  <c r="F23" i="3"/>
  <c r="F23" i="6" s="1"/>
  <c r="AS22" i="6"/>
  <c r="O22" i="2"/>
  <c r="O22" i="4"/>
  <c r="O22" i="5"/>
  <c r="F22" i="3"/>
  <c r="F22" i="6" s="1"/>
  <c r="AU21" i="2"/>
  <c r="AS21" i="6"/>
  <c r="AL21" i="5"/>
  <c r="AU21" i="5" s="1"/>
  <c r="O21" i="4"/>
  <c r="O21" i="5"/>
  <c r="F21" i="3"/>
  <c r="F21" i="6" s="1"/>
  <c r="AF20" i="2"/>
  <c r="AF20" i="6" s="1"/>
  <c r="AB20" i="2"/>
  <c r="AB20" i="6" s="1"/>
  <c r="AC20" i="2"/>
  <c r="AA20" i="2"/>
  <c r="X20" i="2" s="1"/>
  <c r="Y20" i="6"/>
  <c r="W20" i="3"/>
  <c r="W20" i="6" s="1"/>
  <c r="T20" i="2"/>
  <c r="U20" i="2"/>
  <c r="O20" i="2"/>
  <c r="O20" i="4"/>
  <c r="O20" i="5"/>
  <c r="F20" i="3"/>
  <c r="F20" i="6" s="1"/>
  <c r="AU19" i="2"/>
  <c r="AS19" i="6"/>
  <c r="AL19" i="5"/>
  <c r="AU19" i="5" s="1"/>
  <c r="O19" i="2"/>
  <c r="O19" i="4"/>
  <c r="O19" i="5"/>
  <c r="F19" i="3"/>
  <c r="F19" i="6" s="1"/>
  <c r="AU18" i="2"/>
  <c r="AS18" i="6"/>
  <c r="O18" i="2"/>
  <c r="O18" i="5"/>
  <c r="F18" i="3"/>
  <c r="F18" i="6" s="1"/>
  <c r="AU17" i="2"/>
  <c r="AF17" i="2"/>
  <c r="AF17" i="6" s="1"/>
  <c r="AB17" i="2"/>
  <c r="AB17" i="6" s="1"/>
  <c r="AC17" i="2"/>
  <c r="AA17" i="2"/>
  <c r="X17" i="2" s="1"/>
  <c r="AA17" i="4"/>
  <c r="Y17" i="6"/>
  <c r="X17" i="3"/>
  <c r="W17" i="3"/>
  <c r="W17" i="6" s="1"/>
  <c r="T17" i="2"/>
  <c r="U17" i="2"/>
  <c r="T17" i="4"/>
  <c r="T17" i="3" s="1"/>
  <c r="T17" i="6" s="1"/>
  <c r="U17" i="4"/>
  <c r="O17" i="2"/>
  <c r="O17" i="4"/>
  <c r="O17" i="5"/>
  <c r="F17" i="3"/>
  <c r="F17" i="6" s="1"/>
  <c r="AS16" i="6"/>
  <c r="O16" i="2"/>
  <c r="O16" i="4"/>
  <c r="O16" i="5"/>
  <c r="F16" i="3"/>
  <c r="F16" i="6" s="1"/>
  <c r="AS15" i="6"/>
  <c r="O15" i="2"/>
  <c r="O15" i="4"/>
  <c r="O15" i="5"/>
  <c r="F15" i="3"/>
  <c r="F15" i="6" s="1"/>
  <c r="AG25" i="6"/>
  <c r="AF14" i="2"/>
  <c r="AF14" i="6" s="1"/>
  <c r="AE25" i="6"/>
  <c r="AB14" i="2"/>
  <c r="AB14" i="6" s="1"/>
  <c r="AC14" i="2"/>
  <c r="AC14" i="6" s="1"/>
  <c r="AA14" i="2"/>
  <c r="X14" i="2" s="1"/>
  <c r="AA14" i="5"/>
  <c r="AA14" i="4"/>
  <c r="Z14" i="6"/>
  <c r="Y14" i="6"/>
  <c r="Y25" i="6" s="1"/>
  <c r="AS25" i="6" s="1"/>
  <c r="X14" i="5"/>
  <c r="X14" i="3" s="1"/>
  <c r="W14" i="3"/>
  <c r="W14" i="6" s="1"/>
  <c r="T14" i="2"/>
  <c r="T25" i="2" s="1"/>
  <c r="U14" i="2"/>
  <c r="T14" i="5"/>
  <c r="U14" i="5"/>
  <c r="T14" i="4"/>
  <c r="U14" i="4"/>
  <c r="O14" i="2"/>
  <c r="O14" i="4"/>
  <c r="O14" i="5"/>
  <c r="O14" i="3" s="1"/>
  <c r="F14" i="3"/>
  <c r="F14" i="6" s="1"/>
  <c r="AU13" i="2"/>
  <c r="AS13" i="6"/>
  <c r="O13" i="2"/>
  <c r="O13" i="4"/>
  <c r="O13" i="5"/>
  <c r="F13" i="3"/>
  <c r="F13" i="6" s="1"/>
  <c r="AS12" i="6"/>
  <c r="O12" i="2"/>
  <c r="O12" i="4"/>
  <c r="O12" i="5"/>
  <c r="F12" i="3"/>
  <c r="F12" i="6" s="1"/>
  <c r="AP24" i="6"/>
  <c r="AH25" i="6"/>
  <c r="K25" i="6"/>
  <c r="A5" i="6"/>
  <c r="AQ29" i="4"/>
  <c r="F25" i="5"/>
  <c r="AJ25" i="5"/>
  <c r="A5" i="5"/>
  <c r="AB25" i="5"/>
  <c r="AC25" i="5"/>
  <c r="AI25" i="5"/>
  <c r="AH25" i="5"/>
  <c r="AG25" i="5"/>
  <c r="AE25" i="5"/>
  <c r="AF25" i="5"/>
  <c r="AO25" i="5"/>
  <c r="T23" i="5"/>
  <c r="U23" i="5"/>
  <c r="U23" i="3" s="1"/>
  <c r="U23" i="6" s="1"/>
  <c r="AA23" i="5"/>
  <c r="AA23" i="3" s="1"/>
  <c r="AA23" i="6" s="1"/>
  <c r="AA20" i="3"/>
  <c r="T20" i="3"/>
  <c r="U20" i="3"/>
  <c r="X23" i="5"/>
  <c r="X23" i="3" s="1"/>
  <c r="T25" i="5"/>
  <c r="X20" i="3"/>
  <c r="W25" i="5"/>
  <c r="AS26" i="5"/>
  <c r="AR26" i="5"/>
  <c r="A5" i="2"/>
  <c r="U25" i="2"/>
  <c r="W25" i="2"/>
  <c r="AI25" i="2"/>
  <c r="AB25" i="2"/>
  <c r="AR26" i="2"/>
  <c r="AE25" i="2"/>
  <c r="AS26" i="2"/>
  <c r="F25" i="2"/>
  <c r="AO28" i="2" s="1"/>
  <c r="AL12" i="4"/>
  <c r="AU12" i="4" s="1"/>
  <c r="AL13" i="4"/>
  <c r="AU13" i="4" s="1"/>
  <c r="AL14" i="4"/>
  <c r="AU14" i="4" s="1"/>
  <c r="AL15" i="4"/>
  <c r="AU15" i="4" s="1"/>
  <c r="AL16" i="4"/>
  <c r="AU16" i="4" s="1"/>
  <c r="AL17" i="4"/>
  <c r="AU17" i="4" s="1"/>
  <c r="AL22" i="4"/>
  <c r="AU22" i="4" s="1"/>
  <c r="AL23" i="4"/>
  <c r="AU23" i="4" s="1"/>
  <c r="AD25" i="4"/>
  <c r="AL19" i="4"/>
  <c r="AU19" i="4" s="1"/>
  <c r="AL20" i="4"/>
  <c r="AU20" i="4" s="1"/>
  <c r="AL21" i="4"/>
  <c r="AU21" i="4" s="1"/>
  <c r="AK25" i="4"/>
  <c r="AJ25" i="4"/>
  <c r="A5" i="4"/>
  <c r="F25" i="4"/>
  <c r="AC25" i="4"/>
  <c r="AI25" i="4"/>
  <c r="AH25" i="4"/>
  <c r="AE25" i="4"/>
  <c r="AF25" i="4"/>
  <c r="AG25" i="4"/>
  <c r="AA25" i="4"/>
  <c r="Z25" i="4"/>
  <c r="W25" i="4"/>
  <c r="X25" i="4"/>
  <c r="Y25" i="4"/>
  <c r="AR25" i="4" s="1"/>
  <c r="AS26" i="4"/>
  <c r="AR26" i="4"/>
  <c r="A5" i="3"/>
  <c r="AI25" i="3"/>
  <c r="AE25" i="3"/>
  <c r="W25" i="3" l="1"/>
  <c r="V23" i="5"/>
  <c r="U25" i="4"/>
  <c r="T25" i="4"/>
  <c r="AC25" i="2"/>
  <c r="AF25" i="2"/>
  <c r="T20" i="6"/>
  <c r="T14" i="3"/>
  <c r="T14" i="6" s="1"/>
  <c r="AA25" i="2"/>
  <c r="U25" i="5"/>
  <c r="AU26" i="2"/>
  <c r="X25" i="5"/>
  <c r="O12" i="3"/>
  <c r="O12" i="6" s="1"/>
  <c r="V14" i="4"/>
  <c r="V14" i="5"/>
  <c r="Z17" i="6"/>
  <c r="Z25" i="6" s="1"/>
  <c r="AT25" i="6" s="1"/>
  <c r="O22" i="3"/>
  <c r="Z23" i="6"/>
  <c r="X23" i="6"/>
  <c r="Z20" i="6"/>
  <c r="U20" i="6"/>
  <c r="T23" i="3"/>
  <c r="F25" i="3"/>
  <c r="O19" i="3"/>
  <c r="O19" i="6" s="1"/>
  <c r="O23" i="3"/>
  <c r="X20" i="6"/>
  <c r="AS25" i="4"/>
  <c r="Z25" i="3"/>
  <c r="AR25" i="3" s="1"/>
  <c r="V17" i="4"/>
  <c r="V17" i="3" s="1"/>
  <c r="V20" i="2"/>
  <c r="V20" i="6" s="1"/>
  <c r="V14" i="2"/>
  <c r="V25" i="2" s="1"/>
  <c r="AD23" i="2"/>
  <c r="AD23" i="6" s="1"/>
  <c r="AC23" i="6"/>
  <c r="AD20" i="2"/>
  <c r="AD20" i="6" s="1"/>
  <c r="AC20" i="6"/>
  <c r="AD17" i="2"/>
  <c r="AD17" i="6" s="1"/>
  <c r="AC17" i="6"/>
  <c r="AK25" i="6"/>
  <c r="O14" i="6"/>
  <c r="V23" i="4"/>
  <c r="V23" i="3" s="1"/>
  <c r="V23" i="6" s="1"/>
  <c r="V20" i="3"/>
  <c r="AA14" i="3"/>
  <c r="AA17" i="3"/>
  <c r="AA17" i="6" s="1"/>
  <c r="V17" i="2"/>
  <c r="O25" i="4"/>
  <c r="O25" i="5"/>
  <c r="AJ19" i="6"/>
  <c r="AM19" i="6" s="1"/>
  <c r="AJ25" i="3"/>
  <c r="AL19" i="3"/>
  <c r="AT19" i="3" s="1"/>
  <c r="AR25" i="2"/>
  <c r="AS25" i="2"/>
  <c r="AM25" i="2"/>
  <c r="AU25" i="2" s="1"/>
  <c r="U14" i="3"/>
  <c r="U14" i="6" s="1"/>
  <c r="AS14" i="6"/>
  <c r="AR26" i="3"/>
  <c r="AD14" i="2"/>
  <c r="AD14" i="6" s="1"/>
  <c r="W25" i="6"/>
  <c r="F25" i="6"/>
  <c r="AI25" i="6"/>
  <c r="X17" i="6"/>
  <c r="X25" i="3"/>
  <c r="AS17" i="6"/>
  <c r="AU26" i="4"/>
  <c r="AA25" i="3"/>
  <c r="AA14" i="6"/>
  <c r="X14" i="6"/>
  <c r="X25" i="2"/>
  <c r="AF25" i="3"/>
  <c r="AF25" i="6"/>
  <c r="O15" i="3"/>
  <c r="O15" i="6" s="1"/>
  <c r="AA20" i="6"/>
  <c r="AB25" i="4"/>
  <c r="AL25" i="4"/>
  <c r="AU25" i="4" s="1"/>
  <c r="V25" i="5"/>
  <c r="AA25" i="5"/>
  <c r="O13" i="3"/>
  <c r="O21" i="3"/>
  <c r="O23" i="6"/>
  <c r="AL20" i="6"/>
  <c r="AL20" i="3"/>
  <c r="AT20" i="3" s="1"/>
  <c r="AJ16" i="6"/>
  <c r="AJ12" i="6"/>
  <c r="AS25" i="5"/>
  <c r="O22" i="6"/>
  <c r="O21" i="2"/>
  <c r="AJ21" i="6"/>
  <c r="AM21" i="6" s="1"/>
  <c r="AL21" i="3"/>
  <c r="AT21" i="3" s="1"/>
  <c r="AJ18" i="6"/>
  <c r="AM18" i="6" s="1"/>
  <c r="AL18" i="3"/>
  <c r="AT18" i="3" s="1"/>
  <c r="AJ14" i="6"/>
  <c r="Y25" i="3"/>
  <c r="AQ25" i="3" s="1"/>
  <c r="AQ26" i="3"/>
  <c r="O16" i="3"/>
  <c r="O16" i="6" s="1"/>
  <c r="O17" i="3"/>
  <c r="O17" i="6" s="1"/>
  <c r="U17" i="3"/>
  <c r="O18" i="3"/>
  <c r="O18" i="6" s="1"/>
  <c r="O20" i="3"/>
  <c r="O20" i="6" s="1"/>
  <c r="AR25" i="5"/>
  <c r="AU20" i="5"/>
  <c r="X25" i="6" l="1"/>
  <c r="T25" i="3"/>
  <c r="V14" i="3"/>
  <c r="V25" i="3" s="1"/>
  <c r="V25" i="4"/>
  <c r="V17" i="6"/>
  <c r="T23" i="6"/>
  <c r="T25" i="6" s="1"/>
  <c r="AD25" i="2"/>
  <c r="AS26" i="6"/>
  <c r="AM20" i="6"/>
  <c r="O13" i="6"/>
  <c r="O25" i="3"/>
  <c r="AB25" i="6"/>
  <c r="AB25" i="3"/>
  <c r="AD25" i="5"/>
  <c r="U17" i="6"/>
  <c r="U25" i="6" s="1"/>
  <c r="U25" i="3"/>
  <c r="O21" i="6"/>
  <c r="O25" i="2"/>
  <c r="AJ25" i="6"/>
  <c r="AC25" i="6"/>
  <c r="AC25" i="3"/>
  <c r="AD25" i="6"/>
  <c r="AA25" i="6"/>
  <c r="AD25" i="3"/>
  <c r="O25" i="6" l="1"/>
  <c r="V14" i="6"/>
  <c r="V25" i="6" s="1"/>
  <c r="C18" i="5"/>
  <c r="K18" i="5"/>
  <c r="C18" i="4"/>
  <c r="K18" i="4"/>
  <c r="C18" i="2"/>
  <c r="K18" i="2"/>
  <c r="B18" i="2" s="1"/>
  <c r="C17" i="5"/>
  <c r="K17" i="5"/>
  <c r="C17" i="4"/>
  <c r="K17" i="4"/>
  <c r="K17" i="3" s="1"/>
  <c r="C17" i="2"/>
  <c r="K17" i="2"/>
  <c r="B17" i="2" s="1"/>
  <c r="C16" i="5"/>
  <c r="K16" i="5"/>
  <c r="C16" i="4"/>
  <c r="K16" i="4"/>
  <c r="C16" i="2"/>
  <c r="K16" i="2"/>
  <c r="B16" i="2" s="1"/>
  <c r="C15" i="5"/>
  <c r="K15" i="5"/>
  <c r="C15" i="4"/>
  <c r="K15" i="4"/>
  <c r="C15" i="2"/>
  <c r="K15" i="2"/>
  <c r="B15" i="2" s="1"/>
  <c r="C14" i="5"/>
  <c r="K14" i="5"/>
  <c r="C14" i="4"/>
  <c r="K14" i="4"/>
  <c r="K14" i="3" s="1"/>
  <c r="C14" i="2"/>
  <c r="K14" i="2"/>
  <c r="B14" i="2" s="1"/>
  <c r="K18" i="3" l="1"/>
  <c r="K16" i="3"/>
  <c r="K15" i="3"/>
  <c r="G14" i="2"/>
  <c r="H14" i="2"/>
  <c r="R14" i="2" s="1"/>
  <c r="L14" i="2"/>
  <c r="H14" i="4"/>
  <c r="L14" i="4"/>
  <c r="B14" i="4"/>
  <c r="G14" i="4"/>
  <c r="C14" i="3"/>
  <c r="C14" i="6" s="1"/>
  <c r="H14" i="5"/>
  <c r="R14" i="5" s="1"/>
  <c r="L14" i="5"/>
  <c r="G14" i="5"/>
  <c r="B14" i="5"/>
  <c r="H15" i="2"/>
  <c r="R15" i="2" s="1"/>
  <c r="G15" i="2"/>
  <c r="L15" i="2"/>
  <c r="H15" i="4"/>
  <c r="L15" i="4"/>
  <c r="Q15" i="4" s="1"/>
  <c r="B15" i="4"/>
  <c r="G15" i="4"/>
  <c r="C15" i="3"/>
  <c r="C15" i="6" s="1"/>
  <c r="L15" i="5"/>
  <c r="G15" i="5"/>
  <c r="B15" i="5"/>
  <c r="H15" i="5"/>
  <c r="R15" i="5" s="1"/>
  <c r="H16" i="2"/>
  <c r="L16" i="2"/>
  <c r="G16" i="2"/>
  <c r="B16" i="4"/>
  <c r="G16" i="4"/>
  <c r="H16" i="4"/>
  <c r="L16" i="4"/>
  <c r="C16" i="3"/>
  <c r="C16" i="6" s="1"/>
  <c r="B16" i="5"/>
  <c r="H16" i="5"/>
  <c r="R16" i="5" s="1"/>
  <c r="L16" i="5"/>
  <c r="G16" i="5"/>
  <c r="H17" i="2"/>
  <c r="G17" i="2"/>
  <c r="L17" i="2"/>
  <c r="B17" i="4"/>
  <c r="L17" i="4"/>
  <c r="Q17" i="4" s="1"/>
  <c r="H17" i="4"/>
  <c r="G17" i="4"/>
  <c r="C17" i="3"/>
  <c r="C17" i="6" s="1"/>
  <c r="B17" i="5"/>
  <c r="L17" i="5"/>
  <c r="G17" i="5"/>
  <c r="H17" i="5"/>
  <c r="R17" i="5" s="1"/>
  <c r="H18" i="2"/>
  <c r="R18" i="2" s="1"/>
  <c r="L18" i="2"/>
  <c r="G18" i="2"/>
  <c r="B18" i="4"/>
  <c r="G18" i="4"/>
  <c r="H18" i="4"/>
  <c r="L18" i="4"/>
  <c r="Q18" i="4" s="1"/>
  <c r="C18" i="3"/>
  <c r="C18" i="6" s="1"/>
  <c r="B18" i="5"/>
  <c r="G18" i="5"/>
  <c r="H18" i="5"/>
  <c r="R18" i="5" s="1"/>
  <c r="L18" i="5"/>
  <c r="D14" i="2"/>
  <c r="M14" i="2" s="1"/>
  <c r="I14" i="2"/>
  <c r="S14" i="2" s="1"/>
  <c r="D15" i="2"/>
  <c r="M15" i="2" s="1"/>
  <c r="N15" i="2" s="1"/>
  <c r="I15" i="2"/>
  <c r="S15" i="2" s="1"/>
  <c r="D16" i="2"/>
  <c r="M16" i="2" s="1"/>
  <c r="I16" i="2"/>
  <c r="S16" i="2" s="1"/>
  <c r="D17" i="2"/>
  <c r="M17" i="2" s="1"/>
  <c r="I17" i="2"/>
  <c r="D18" i="2"/>
  <c r="M18" i="2" s="1"/>
  <c r="I18" i="2"/>
  <c r="S18" i="2" s="1"/>
  <c r="AQ18" i="2" s="1"/>
  <c r="C13" i="5"/>
  <c r="K13" i="5"/>
  <c r="C13" i="4"/>
  <c r="K13" i="4"/>
  <c r="K13" i="3" s="1"/>
  <c r="C13" i="2"/>
  <c r="K13" i="2"/>
  <c r="B13" i="2" s="1"/>
  <c r="C12" i="5"/>
  <c r="K12" i="5"/>
  <c r="C12" i="4"/>
  <c r="K12" i="4"/>
  <c r="C12" i="2"/>
  <c r="K12" i="2"/>
  <c r="N16" i="2" l="1"/>
  <c r="N17" i="2"/>
  <c r="B12" i="2"/>
  <c r="L12" i="4"/>
  <c r="C12" i="3"/>
  <c r="B12" i="4"/>
  <c r="G12" i="4"/>
  <c r="H12" i="4"/>
  <c r="B12" i="5"/>
  <c r="L12" i="5"/>
  <c r="Q12" i="5" s="1"/>
  <c r="G12" i="5"/>
  <c r="H12" i="5"/>
  <c r="H13" i="2"/>
  <c r="R13" i="2" s="1"/>
  <c r="G13" i="2"/>
  <c r="L13" i="2"/>
  <c r="B13" i="4"/>
  <c r="L13" i="4"/>
  <c r="Q13" i="4" s="1"/>
  <c r="H13" i="4"/>
  <c r="G13" i="4"/>
  <c r="C13" i="3"/>
  <c r="C13" i="6" s="1"/>
  <c r="B13" i="5"/>
  <c r="L13" i="5"/>
  <c r="G13" i="5"/>
  <c r="H13" i="5"/>
  <c r="R13" i="5" s="1"/>
  <c r="S17" i="2"/>
  <c r="AQ16" i="2"/>
  <c r="AQ15" i="2"/>
  <c r="AQ14" i="2"/>
  <c r="D18" i="5"/>
  <c r="I18" i="5"/>
  <c r="S18" i="5" s="1"/>
  <c r="AQ18" i="5" s="1"/>
  <c r="AT18" i="5" s="1"/>
  <c r="AV18" i="5" s="1"/>
  <c r="AX18" i="5" s="1"/>
  <c r="AP18" i="5" s="1"/>
  <c r="R18" i="4"/>
  <c r="R18" i="3" s="1"/>
  <c r="R18" i="6" s="1"/>
  <c r="H18" i="3"/>
  <c r="H18" i="6" s="1"/>
  <c r="D18" i="4"/>
  <c r="I18" i="4"/>
  <c r="B18" i="3"/>
  <c r="B18" i="6" s="1"/>
  <c r="P18" i="2"/>
  <c r="J18" i="2"/>
  <c r="L17" i="3"/>
  <c r="L17" i="6" s="1"/>
  <c r="Q17" i="5"/>
  <c r="D17" i="4"/>
  <c r="J17" i="4" s="1"/>
  <c r="R17" i="4"/>
  <c r="R17" i="3" s="1"/>
  <c r="H17" i="3"/>
  <c r="P17" i="2"/>
  <c r="J17" i="2"/>
  <c r="L16" i="3"/>
  <c r="L16" i="6" s="1"/>
  <c r="Q16" i="5"/>
  <c r="I16" i="5"/>
  <c r="S16" i="5" s="1"/>
  <c r="D16" i="5"/>
  <c r="J16" i="5" s="1"/>
  <c r="H16" i="3"/>
  <c r="R16" i="4"/>
  <c r="R16" i="3" s="1"/>
  <c r="B16" i="3"/>
  <c r="B16" i="6" s="1"/>
  <c r="I16" i="4"/>
  <c r="D16" i="4"/>
  <c r="J16" i="4" s="1"/>
  <c r="R16" i="2"/>
  <c r="R16" i="6" s="1"/>
  <c r="H16" i="6"/>
  <c r="P15" i="5"/>
  <c r="P15" i="4"/>
  <c r="G15" i="3"/>
  <c r="G15" i="6" s="1"/>
  <c r="Q15" i="2"/>
  <c r="P15" i="2"/>
  <c r="J15" i="2"/>
  <c r="P14" i="5"/>
  <c r="B14" i="3"/>
  <c r="B14" i="6" s="1"/>
  <c r="D14" i="4"/>
  <c r="J14" i="4" s="1"/>
  <c r="I14" i="4"/>
  <c r="R14" i="4"/>
  <c r="R14" i="3" s="1"/>
  <c r="R14" i="6" s="1"/>
  <c r="H14" i="3"/>
  <c r="H14" i="6" s="1"/>
  <c r="Q14" i="2"/>
  <c r="N14" i="2"/>
  <c r="P14" i="2"/>
  <c r="J14" i="2"/>
  <c r="Q17" i="3"/>
  <c r="E17" i="2"/>
  <c r="E16" i="2"/>
  <c r="H12" i="2"/>
  <c r="L12" i="2"/>
  <c r="Q12" i="2" s="1"/>
  <c r="G12" i="2"/>
  <c r="K12" i="3"/>
  <c r="D13" i="2"/>
  <c r="M13" i="2" s="1"/>
  <c r="I13" i="2"/>
  <c r="S13" i="2" s="1"/>
  <c r="K19" i="5"/>
  <c r="L18" i="3"/>
  <c r="L18" i="6" s="1"/>
  <c r="Q18" i="5"/>
  <c r="Q18" i="3" s="1"/>
  <c r="Q18" i="6" s="1"/>
  <c r="P18" i="5"/>
  <c r="J18" i="5"/>
  <c r="P18" i="4"/>
  <c r="J18" i="4"/>
  <c r="G18" i="3"/>
  <c r="G18" i="6" s="1"/>
  <c r="N18" i="2"/>
  <c r="Q18" i="2"/>
  <c r="P17" i="5"/>
  <c r="I17" i="5"/>
  <c r="S17" i="5" s="1"/>
  <c r="D17" i="5"/>
  <c r="P17" i="4"/>
  <c r="G17" i="3"/>
  <c r="G17" i="6" s="1"/>
  <c r="I17" i="4"/>
  <c r="B17" i="3"/>
  <c r="B17" i="6" s="1"/>
  <c r="Q17" i="2"/>
  <c r="R17" i="2"/>
  <c r="H17" i="6"/>
  <c r="P16" i="5"/>
  <c r="Q16" i="4"/>
  <c r="P16" i="4"/>
  <c r="G16" i="3"/>
  <c r="G16" i="6" s="1"/>
  <c r="P16" i="2"/>
  <c r="J16" i="2"/>
  <c r="Q16" i="2"/>
  <c r="I15" i="5"/>
  <c r="S15" i="5" s="1"/>
  <c r="D15" i="5"/>
  <c r="L15" i="3"/>
  <c r="L15" i="6" s="1"/>
  <c r="Q15" i="5"/>
  <c r="Q15" i="3" s="1"/>
  <c r="I15" i="4"/>
  <c r="B15" i="3"/>
  <c r="B15" i="6" s="1"/>
  <c r="D15" i="4"/>
  <c r="R15" i="4"/>
  <c r="R15" i="3" s="1"/>
  <c r="R15" i="6" s="1"/>
  <c r="H15" i="3"/>
  <c r="H15" i="6" s="1"/>
  <c r="I14" i="5"/>
  <c r="S14" i="5" s="1"/>
  <c r="D14" i="5"/>
  <c r="L14" i="3"/>
  <c r="L14" i="6" s="1"/>
  <c r="Q14" i="5"/>
  <c r="P14" i="4"/>
  <c r="P14" i="3" s="1"/>
  <c r="P14" i="6" s="1"/>
  <c r="G14" i="3"/>
  <c r="G14" i="6" s="1"/>
  <c r="Q14" i="4"/>
  <c r="E18" i="2"/>
  <c r="E15" i="2"/>
  <c r="E14" i="2"/>
  <c r="C20" i="5"/>
  <c r="C19" i="5"/>
  <c r="K23" i="2"/>
  <c r="B23" i="2" s="1"/>
  <c r="J18" i="3" l="1"/>
  <c r="J18" i="6" s="1"/>
  <c r="P18" i="3"/>
  <c r="P18" i="6" s="1"/>
  <c r="P16" i="3"/>
  <c r="P16" i="6" s="1"/>
  <c r="N13" i="2"/>
  <c r="P17" i="3"/>
  <c r="P17" i="6" s="1"/>
  <c r="Q15" i="6"/>
  <c r="Q16" i="3"/>
  <c r="Q16" i="6" s="1"/>
  <c r="P15" i="3"/>
  <c r="P15" i="6" s="1"/>
  <c r="I23" i="2"/>
  <c r="M14" i="5"/>
  <c r="N14" i="5" s="1"/>
  <c r="E14" i="5"/>
  <c r="M15" i="4"/>
  <c r="D15" i="3"/>
  <c r="D15" i="6" s="1"/>
  <c r="E15" i="4"/>
  <c r="S15" i="4"/>
  <c r="I15" i="3"/>
  <c r="I15" i="6" s="1"/>
  <c r="M15" i="5"/>
  <c r="N15" i="5" s="1"/>
  <c r="E15" i="5"/>
  <c r="S17" i="4"/>
  <c r="I17" i="3"/>
  <c r="I17" i="6" s="1"/>
  <c r="M17" i="5"/>
  <c r="N17" i="5" s="1"/>
  <c r="E17" i="5"/>
  <c r="K20" i="5"/>
  <c r="D14" i="3"/>
  <c r="D14" i="6" s="1"/>
  <c r="M14" i="4"/>
  <c r="E14" i="4"/>
  <c r="S16" i="4"/>
  <c r="I16" i="3"/>
  <c r="I16" i="6" s="1"/>
  <c r="M16" i="5"/>
  <c r="N16" i="5" s="1"/>
  <c r="E16" i="5"/>
  <c r="M17" i="4"/>
  <c r="D17" i="3"/>
  <c r="D17" i="6" s="1"/>
  <c r="E17" i="4"/>
  <c r="M18" i="4"/>
  <c r="D18" i="3"/>
  <c r="D18" i="6" s="1"/>
  <c r="E18" i="4"/>
  <c r="M18" i="5"/>
  <c r="N18" i="5" s="1"/>
  <c r="E18" i="5"/>
  <c r="AR14" i="6"/>
  <c r="AT14" i="2"/>
  <c r="AR15" i="6"/>
  <c r="AT15" i="2"/>
  <c r="AR16" i="6"/>
  <c r="AT16" i="2"/>
  <c r="AQ17" i="2"/>
  <c r="AR18" i="6"/>
  <c r="AT18" i="2"/>
  <c r="L13" i="3"/>
  <c r="L13" i="6" s="1"/>
  <c r="Q13" i="5"/>
  <c r="P13" i="4"/>
  <c r="G13" i="3"/>
  <c r="Q13" i="2"/>
  <c r="P13" i="2"/>
  <c r="G13" i="6"/>
  <c r="J13" i="2"/>
  <c r="B12" i="3"/>
  <c r="I12" i="4"/>
  <c r="D12" i="4"/>
  <c r="J12" i="4" s="1"/>
  <c r="L12" i="3"/>
  <c r="Q12" i="4"/>
  <c r="D12" i="2"/>
  <c r="J12" i="2" s="1"/>
  <c r="I12" i="2"/>
  <c r="Q14" i="3"/>
  <c r="Q14" i="6" s="1"/>
  <c r="J16" i="3"/>
  <c r="J16" i="6" s="1"/>
  <c r="J17" i="5"/>
  <c r="J17" i="3" s="1"/>
  <c r="J17" i="6" s="1"/>
  <c r="Q17" i="6"/>
  <c r="J14" i="5"/>
  <c r="J15" i="4"/>
  <c r="Q13" i="3"/>
  <c r="B19" i="5"/>
  <c r="H19" i="5"/>
  <c r="R19" i="5" s="1"/>
  <c r="L19" i="5"/>
  <c r="G19" i="5"/>
  <c r="B20" i="5"/>
  <c r="I20" i="5" s="1"/>
  <c r="S20" i="5" s="1"/>
  <c r="AQ20" i="5" s="1"/>
  <c r="AT20" i="5" s="1"/>
  <c r="AV20" i="5" s="1"/>
  <c r="AX20" i="5" s="1"/>
  <c r="AP20" i="5" s="1"/>
  <c r="H20" i="5"/>
  <c r="L20" i="5"/>
  <c r="G20" i="5"/>
  <c r="AQ13" i="2"/>
  <c r="P12" i="2"/>
  <c r="R12" i="2"/>
  <c r="S14" i="4"/>
  <c r="I14" i="3"/>
  <c r="I14" i="6" s="1"/>
  <c r="D16" i="3"/>
  <c r="D16" i="6" s="1"/>
  <c r="M16" i="4"/>
  <c r="E16" i="4"/>
  <c r="S18" i="4"/>
  <c r="I18" i="3"/>
  <c r="I18" i="6" s="1"/>
  <c r="P13" i="5"/>
  <c r="I13" i="5"/>
  <c r="S13" i="5" s="1"/>
  <c r="D13" i="5"/>
  <c r="R13" i="4"/>
  <c r="R13" i="3" s="1"/>
  <c r="R13" i="6" s="1"/>
  <c r="H13" i="3"/>
  <c r="H13" i="6" s="1"/>
  <c r="I13" i="4"/>
  <c r="B13" i="3"/>
  <c r="B13" i="6" s="1"/>
  <c r="D13" i="4"/>
  <c r="J13" i="4" s="1"/>
  <c r="R12" i="5"/>
  <c r="P12" i="5"/>
  <c r="I12" i="5"/>
  <c r="D12" i="5"/>
  <c r="J12" i="5" s="1"/>
  <c r="R12" i="4"/>
  <c r="H12" i="3"/>
  <c r="P12" i="4"/>
  <c r="G12" i="3"/>
  <c r="G12" i="6" s="1"/>
  <c r="C12" i="6"/>
  <c r="J14" i="3"/>
  <c r="J14" i="6" s="1"/>
  <c r="J15" i="5"/>
  <c r="R17" i="6"/>
  <c r="E13" i="2"/>
  <c r="C23" i="2"/>
  <c r="D23" i="2" s="1"/>
  <c r="Q13" i="6" l="1"/>
  <c r="E14" i="3"/>
  <c r="E14" i="6" s="1"/>
  <c r="E15" i="3"/>
  <c r="E15" i="6" s="1"/>
  <c r="E16" i="3"/>
  <c r="E16" i="6" s="1"/>
  <c r="E17" i="3"/>
  <c r="E17" i="6" s="1"/>
  <c r="J15" i="3"/>
  <c r="J15" i="6" s="1"/>
  <c r="M23" i="2"/>
  <c r="J12" i="3"/>
  <c r="J12" i="6" s="1"/>
  <c r="M13" i="5"/>
  <c r="N13" i="5" s="1"/>
  <c r="E13" i="5"/>
  <c r="S14" i="3"/>
  <c r="AQ14" i="4"/>
  <c r="AT14" i="4" s="1"/>
  <c r="AV14" i="4" s="1"/>
  <c r="AX14" i="4" s="1"/>
  <c r="AP14" i="4" s="1"/>
  <c r="Q20" i="5"/>
  <c r="P19" i="5"/>
  <c r="S12" i="2"/>
  <c r="L12" i="6"/>
  <c r="S12" i="4"/>
  <c r="I12" i="3"/>
  <c r="I12" i="6" s="1"/>
  <c r="B12" i="6"/>
  <c r="AV18" i="2"/>
  <c r="AU18" i="6"/>
  <c r="AV16" i="2"/>
  <c r="AV15" i="2"/>
  <c r="AV14" i="2"/>
  <c r="N18" i="4"/>
  <c r="N18" i="3" s="1"/>
  <c r="N18" i="6" s="1"/>
  <c r="M18" i="3"/>
  <c r="M18" i="6" s="1"/>
  <c r="K21" i="5"/>
  <c r="C21" i="5"/>
  <c r="AQ17" i="4"/>
  <c r="AT17" i="4" s="1"/>
  <c r="AV17" i="4" s="1"/>
  <c r="AX17" i="4" s="1"/>
  <c r="AP17" i="4" s="1"/>
  <c r="S17" i="3"/>
  <c r="AQ15" i="4"/>
  <c r="AT15" i="4" s="1"/>
  <c r="AV15" i="4" s="1"/>
  <c r="AX15" i="4" s="1"/>
  <c r="AP15" i="4" s="1"/>
  <c r="S15" i="3"/>
  <c r="J13" i="5"/>
  <c r="J13" i="3" s="1"/>
  <c r="J13" i="6" s="1"/>
  <c r="P13" i="3"/>
  <c r="P13" i="6" s="1"/>
  <c r="E18" i="3"/>
  <c r="E18" i="6" s="1"/>
  <c r="H23" i="2"/>
  <c r="R23" i="2" s="1"/>
  <c r="L23" i="2"/>
  <c r="G23" i="2"/>
  <c r="E23" i="2"/>
  <c r="P12" i="3"/>
  <c r="R12" i="3"/>
  <c r="R12" i="6" s="1"/>
  <c r="M12" i="5"/>
  <c r="E12" i="5"/>
  <c r="S12" i="5"/>
  <c r="M13" i="4"/>
  <c r="D13" i="3"/>
  <c r="D13" i="6" s="1"/>
  <c r="E13" i="4"/>
  <c r="E13" i="3" s="1"/>
  <c r="E13" i="6" s="1"/>
  <c r="S13" i="4"/>
  <c r="I13" i="3"/>
  <c r="I13" i="6" s="1"/>
  <c r="AQ18" i="4"/>
  <c r="AT18" i="4" s="1"/>
  <c r="AV18" i="4" s="1"/>
  <c r="AX18" i="4" s="1"/>
  <c r="AP18" i="4" s="1"/>
  <c r="AO18" i="3" s="1"/>
  <c r="AP18" i="6" s="1"/>
  <c r="S18" i="3"/>
  <c r="M16" i="3"/>
  <c r="M16" i="6" s="1"/>
  <c r="N16" i="4"/>
  <c r="N16" i="3" s="1"/>
  <c r="N16" i="6" s="1"/>
  <c r="AT13" i="2"/>
  <c r="AR13" i="6"/>
  <c r="P20" i="5"/>
  <c r="D20" i="5"/>
  <c r="R20" i="5"/>
  <c r="Q19" i="5"/>
  <c r="D19" i="5"/>
  <c r="I19" i="5"/>
  <c r="S19" i="5" s="1"/>
  <c r="AQ19" i="5" s="1"/>
  <c r="AT19" i="5" s="1"/>
  <c r="AV19" i="5" s="1"/>
  <c r="AX19" i="5" s="1"/>
  <c r="AP19" i="5" s="1"/>
  <c r="M12" i="2"/>
  <c r="E12" i="2"/>
  <c r="Q12" i="3"/>
  <c r="D12" i="3"/>
  <c r="M12" i="4"/>
  <c r="E12" i="4"/>
  <c r="AT17" i="2"/>
  <c r="AR17" i="6"/>
  <c r="N17" i="4"/>
  <c r="N17" i="3" s="1"/>
  <c r="N17" i="6" s="1"/>
  <c r="M17" i="3"/>
  <c r="M17" i="6" s="1"/>
  <c r="S16" i="3"/>
  <c r="AQ16" i="4"/>
  <c r="AT16" i="4" s="1"/>
  <c r="AV16" i="4" s="1"/>
  <c r="AX16" i="4" s="1"/>
  <c r="AP16" i="4" s="1"/>
  <c r="M14" i="3"/>
  <c r="M14" i="6" s="1"/>
  <c r="N14" i="4"/>
  <c r="N14" i="3" s="1"/>
  <c r="N14" i="6" s="1"/>
  <c r="N15" i="4"/>
  <c r="N15" i="3" s="1"/>
  <c r="N15" i="6" s="1"/>
  <c r="M15" i="3"/>
  <c r="M15" i="6" s="1"/>
  <c r="S23" i="2"/>
  <c r="H12" i="6"/>
  <c r="S16" i="6" l="1"/>
  <c r="AV17" i="2"/>
  <c r="Q12" i="6"/>
  <c r="N12" i="2"/>
  <c r="M19" i="5"/>
  <c r="N19" i="5" s="1"/>
  <c r="E19" i="5"/>
  <c r="M20" i="5"/>
  <c r="E20" i="5"/>
  <c r="AV13" i="2"/>
  <c r="AQ13" i="4"/>
  <c r="AT13" i="4" s="1"/>
  <c r="AV13" i="4" s="1"/>
  <c r="AX13" i="4" s="1"/>
  <c r="AP13" i="4" s="1"/>
  <c r="S13" i="3"/>
  <c r="N12" i="5"/>
  <c r="P23" i="2"/>
  <c r="S12" i="3"/>
  <c r="S12" i="6" s="1"/>
  <c r="AQ12" i="4"/>
  <c r="S14" i="6"/>
  <c r="D12" i="6"/>
  <c r="J19" i="5"/>
  <c r="J23" i="2"/>
  <c r="AQ23" i="2"/>
  <c r="E12" i="3"/>
  <c r="E12" i="6" s="1"/>
  <c r="M12" i="3"/>
  <c r="M12" i="6" s="1"/>
  <c r="N12" i="4"/>
  <c r="AP18" i="3"/>
  <c r="AS18" i="3" s="1"/>
  <c r="S18" i="6"/>
  <c r="N13" i="4"/>
  <c r="N13" i="3" s="1"/>
  <c r="N13" i="6" s="1"/>
  <c r="M13" i="3"/>
  <c r="M13" i="6" s="1"/>
  <c r="P12" i="6"/>
  <c r="Q23" i="2"/>
  <c r="N23" i="2"/>
  <c r="S15" i="6"/>
  <c r="S17" i="6"/>
  <c r="B21" i="5"/>
  <c r="L21" i="5"/>
  <c r="H21" i="5"/>
  <c r="G21" i="5"/>
  <c r="K22" i="5"/>
  <c r="C22" i="5"/>
  <c r="AW14" i="6"/>
  <c r="AX14" i="2"/>
  <c r="AW15" i="6"/>
  <c r="AX15" i="2"/>
  <c r="AW16" i="6"/>
  <c r="AX16" i="2"/>
  <c r="AW18" i="6"/>
  <c r="AX18" i="2"/>
  <c r="AQ12" i="2"/>
  <c r="J20" i="5"/>
  <c r="AR12" i="6" l="1"/>
  <c r="AT12" i="2"/>
  <c r="P21" i="5"/>
  <c r="Q21" i="5"/>
  <c r="N12" i="3"/>
  <c r="N12" i="6" s="1"/>
  <c r="AR23" i="6"/>
  <c r="AT23" i="2"/>
  <c r="S13" i="6"/>
  <c r="AY18" i="6"/>
  <c r="AP18" i="2"/>
  <c r="AQ18" i="6" s="1"/>
  <c r="AY16" i="6"/>
  <c r="AP16" i="2"/>
  <c r="AY15" i="6"/>
  <c r="AP15" i="2"/>
  <c r="AP14" i="2"/>
  <c r="AY14" i="6"/>
  <c r="L22" i="5"/>
  <c r="Q22" i="5" s="1"/>
  <c r="G22" i="5"/>
  <c r="B22" i="5"/>
  <c r="H22" i="5"/>
  <c r="R22" i="5" s="1"/>
  <c r="K23" i="5"/>
  <c r="K25" i="5" s="1"/>
  <c r="C23" i="5"/>
  <c r="C25" i="5" s="1"/>
  <c r="L25" i="5" s="1"/>
  <c r="R21" i="5"/>
  <c r="I21" i="5"/>
  <c r="D21" i="5"/>
  <c r="J21" i="5" s="1"/>
  <c r="AU18" i="3"/>
  <c r="AT18" i="6"/>
  <c r="AT12" i="4"/>
  <c r="AW13" i="6"/>
  <c r="AX13" i="2"/>
  <c r="N20" i="5"/>
  <c r="AX17" i="2"/>
  <c r="AW17" i="6"/>
  <c r="C20" i="2" l="1"/>
  <c r="K20" i="2"/>
  <c r="B20" i="2" s="1"/>
  <c r="C22" i="2"/>
  <c r="K22" i="2"/>
  <c r="B22" i="2" s="1"/>
  <c r="S21" i="5"/>
  <c r="P22" i="5"/>
  <c r="C19" i="2"/>
  <c r="K19" i="2"/>
  <c r="C21" i="2"/>
  <c r="K21" i="2"/>
  <c r="B21" i="2" s="1"/>
  <c r="AY13" i="6"/>
  <c r="AP13" i="2"/>
  <c r="AP17" i="2"/>
  <c r="AY17" i="6"/>
  <c r="AV12" i="4"/>
  <c r="AW18" i="3"/>
  <c r="AX18" i="6" s="1"/>
  <c r="AV18" i="6"/>
  <c r="M21" i="5"/>
  <c r="E21" i="5"/>
  <c r="B23" i="5"/>
  <c r="H23" i="5"/>
  <c r="R23" i="5" s="1"/>
  <c r="R25" i="5" s="1"/>
  <c r="L23" i="5"/>
  <c r="Q23" i="5" s="1"/>
  <c r="Q25" i="5" s="1"/>
  <c r="G23" i="5"/>
  <c r="G25" i="5" s="1"/>
  <c r="I22" i="5"/>
  <c r="S22" i="5" s="1"/>
  <c r="D22" i="5"/>
  <c r="J22" i="5" s="1"/>
  <c r="AV23" i="2"/>
  <c r="AV12" i="2"/>
  <c r="H25" i="5" l="1"/>
  <c r="AX23" i="2"/>
  <c r="AW23" i="6"/>
  <c r="P23" i="5"/>
  <c r="N21" i="5"/>
  <c r="H21" i="2"/>
  <c r="R21" i="2" s="1"/>
  <c r="L21" i="2"/>
  <c r="G21" i="2"/>
  <c r="H19" i="2"/>
  <c r="L19" i="2"/>
  <c r="Q19" i="2" s="1"/>
  <c r="G19" i="2"/>
  <c r="C25" i="2"/>
  <c r="L25" i="2" s="1"/>
  <c r="I22" i="2"/>
  <c r="S22" i="2" s="1"/>
  <c r="D22" i="2"/>
  <c r="M22" i="2" s="1"/>
  <c r="D20" i="2"/>
  <c r="E20" i="2" s="1"/>
  <c r="I20" i="2"/>
  <c r="AX12" i="2"/>
  <c r="AW12" i="6"/>
  <c r="M22" i="5"/>
  <c r="N22" i="5" s="1"/>
  <c r="E22" i="5"/>
  <c r="D23" i="5"/>
  <c r="D25" i="5" s="1"/>
  <c r="I23" i="5"/>
  <c r="S23" i="5" s="1"/>
  <c r="B25" i="5"/>
  <c r="AX12" i="4"/>
  <c r="D21" i="2"/>
  <c r="M21" i="2" s="1"/>
  <c r="I21" i="2"/>
  <c r="S21" i="2" s="1"/>
  <c r="B19" i="2"/>
  <c r="K25" i="2"/>
  <c r="AQ21" i="5"/>
  <c r="S25" i="5"/>
  <c r="L22" i="2"/>
  <c r="G22" i="2"/>
  <c r="H22" i="2"/>
  <c r="R22" i="2" s="1"/>
  <c r="E22" i="2"/>
  <c r="H20" i="2"/>
  <c r="R20" i="2" s="1"/>
  <c r="L20" i="2"/>
  <c r="G20" i="2"/>
  <c r="Q20" i="2" l="1"/>
  <c r="J22" i="2"/>
  <c r="P22" i="2"/>
  <c r="AQ21" i="2"/>
  <c r="M23" i="5"/>
  <c r="N23" i="5" s="1"/>
  <c r="N25" i="5" s="1"/>
  <c r="E23" i="5"/>
  <c r="E25" i="5" s="1"/>
  <c r="M20" i="2"/>
  <c r="AQ22" i="2"/>
  <c r="P19" i="2"/>
  <c r="G25" i="2"/>
  <c r="R19" i="2"/>
  <c r="R25" i="2" s="1"/>
  <c r="H25" i="2"/>
  <c r="AO30" i="2" s="1"/>
  <c r="N21" i="2"/>
  <c r="Q21" i="2"/>
  <c r="P25" i="5"/>
  <c r="AY23" i="6"/>
  <c r="AP23" i="2"/>
  <c r="I25" i="5"/>
  <c r="E21" i="2"/>
  <c r="P20" i="2"/>
  <c r="J20" i="2"/>
  <c r="Q22" i="2"/>
  <c r="Q25" i="2" s="1"/>
  <c r="N22" i="2"/>
  <c r="AT21" i="5"/>
  <c r="D19" i="2"/>
  <c r="I19" i="2"/>
  <c r="B25" i="2"/>
  <c r="AP12" i="4"/>
  <c r="AP12" i="2"/>
  <c r="AY12" i="6"/>
  <c r="S20" i="2"/>
  <c r="J21" i="2"/>
  <c r="P21" i="2"/>
  <c r="J23" i="5"/>
  <c r="J25" i="5" s="1"/>
  <c r="M25" i="5" l="1"/>
  <c r="AQ20" i="2"/>
  <c r="S19" i="2"/>
  <c r="I25" i="2"/>
  <c r="M19" i="2"/>
  <c r="D25" i="2"/>
  <c r="AO26" i="2" s="1"/>
  <c r="AO27" i="2" s="1"/>
  <c r="AO29" i="2" s="1"/>
  <c r="E19" i="2"/>
  <c r="E25" i="2" s="1"/>
  <c r="AV21" i="5"/>
  <c r="AT22" i="2"/>
  <c r="AR22" i="6"/>
  <c r="AT21" i="2"/>
  <c r="AR21" i="6"/>
  <c r="J19" i="2"/>
  <c r="P25" i="2"/>
  <c r="N20" i="2"/>
  <c r="C19" i="4" l="1"/>
  <c r="AU21" i="6"/>
  <c r="AV21" i="2"/>
  <c r="AV22" i="2"/>
  <c r="AX21" i="5"/>
  <c r="AQ19" i="2"/>
  <c r="S25" i="2"/>
  <c r="AQ25" i="2" s="1"/>
  <c r="AT25" i="2" s="1"/>
  <c r="AV25" i="2" s="1"/>
  <c r="AX25" i="2" s="1"/>
  <c r="K19" i="4"/>
  <c r="J25" i="2"/>
  <c r="N19" i="2"/>
  <c r="N25" i="2" s="1"/>
  <c r="M25" i="2"/>
  <c r="AR20" i="6"/>
  <c r="AT20" i="2"/>
  <c r="K21" i="4" l="1"/>
  <c r="K21" i="3" s="1"/>
  <c r="K22" i="4"/>
  <c r="K22" i="3" s="1"/>
  <c r="K20" i="4"/>
  <c r="K20" i="3" s="1"/>
  <c r="AT19" i="2"/>
  <c r="AR19" i="6"/>
  <c r="AR26" i="6" s="1"/>
  <c r="AQ26" i="2"/>
  <c r="AP21" i="5"/>
  <c r="AW22" i="6"/>
  <c r="AX22" i="2"/>
  <c r="C22" i="4"/>
  <c r="C20" i="4"/>
  <c r="C21" i="4"/>
  <c r="AV20" i="2"/>
  <c r="AU20" i="6"/>
  <c r="K19" i="3"/>
  <c r="AW21" i="6"/>
  <c r="AX21" i="2"/>
  <c r="B19" i="4"/>
  <c r="G19" i="4"/>
  <c r="C19" i="3"/>
  <c r="H19" i="4"/>
  <c r="L19" i="4"/>
  <c r="K23" i="4" l="1"/>
  <c r="D19" i="4"/>
  <c r="R19" i="4"/>
  <c r="H19" i="3"/>
  <c r="P19" i="4"/>
  <c r="G19" i="3"/>
  <c r="J19" i="4"/>
  <c r="AY21" i="6"/>
  <c r="AP21" i="2"/>
  <c r="B21" i="4"/>
  <c r="L21" i="4"/>
  <c r="G21" i="4"/>
  <c r="C21" i="3"/>
  <c r="C21" i="6" s="1"/>
  <c r="H21" i="4"/>
  <c r="B20" i="4"/>
  <c r="G20" i="4"/>
  <c r="C20" i="3"/>
  <c r="C20" i="6" s="1"/>
  <c r="H20" i="4"/>
  <c r="L20" i="4"/>
  <c r="H22" i="4"/>
  <c r="L22" i="4"/>
  <c r="C22" i="3"/>
  <c r="C22" i="6" s="1"/>
  <c r="B22" i="4"/>
  <c r="G22" i="4"/>
  <c r="AP22" i="2"/>
  <c r="AY22" i="6"/>
  <c r="AU19" i="6"/>
  <c r="AV19" i="2"/>
  <c r="AT26" i="2"/>
  <c r="C23" i="4"/>
  <c r="L19" i="3"/>
  <c r="Q19" i="4"/>
  <c r="C19" i="6"/>
  <c r="I19" i="4"/>
  <c r="B19" i="3"/>
  <c r="AX20" i="2"/>
  <c r="AW20" i="6"/>
  <c r="S19" i="4" l="1"/>
  <c r="I19" i="3"/>
  <c r="H23" i="4"/>
  <c r="H25" i="4" s="1"/>
  <c r="G23" i="4"/>
  <c r="B23" i="4"/>
  <c r="L23" i="4"/>
  <c r="C23" i="3"/>
  <c r="C25" i="4"/>
  <c r="L25" i="4" s="1"/>
  <c r="P22" i="4"/>
  <c r="P22" i="3" s="1"/>
  <c r="P22" i="6" s="1"/>
  <c r="G22" i="3"/>
  <c r="G22" i="6" s="1"/>
  <c r="R22" i="4"/>
  <c r="R22" i="3" s="1"/>
  <c r="R22" i="6" s="1"/>
  <c r="H22" i="3"/>
  <c r="H22" i="6" s="1"/>
  <c r="Q20" i="4"/>
  <c r="Q20" i="3" s="1"/>
  <c r="Q20" i="6" s="1"/>
  <c r="L20" i="3"/>
  <c r="L20" i="6" s="1"/>
  <c r="B20" i="3"/>
  <c r="B20" i="6" s="1"/>
  <c r="I20" i="4"/>
  <c r="R21" i="4"/>
  <c r="R21" i="3" s="1"/>
  <c r="R21" i="6" s="1"/>
  <c r="H21" i="3"/>
  <c r="H21" i="6" s="1"/>
  <c r="P21" i="4"/>
  <c r="P21" i="3" s="1"/>
  <c r="P21" i="6" s="1"/>
  <c r="G21" i="3"/>
  <c r="G21" i="6" s="1"/>
  <c r="B21" i="3"/>
  <c r="B21" i="6" s="1"/>
  <c r="I21" i="4"/>
  <c r="D21" i="4"/>
  <c r="J21" i="4" s="1"/>
  <c r="J21" i="3" s="1"/>
  <c r="J21" i="6" s="1"/>
  <c r="J19" i="3"/>
  <c r="P19" i="3"/>
  <c r="H19" i="6"/>
  <c r="M19" i="4"/>
  <c r="D19" i="3"/>
  <c r="E19" i="4"/>
  <c r="AY20" i="6"/>
  <c r="AP20" i="2"/>
  <c r="B19" i="6"/>
  <c r="Q19" i="3"/>
  <c r="L19" i="6"/>
  <c r="AX19" i="2"/>
  <c r="AW19" i="6"/>
  <c r="AW26" i="6" s="1"/>
  <c r="AV26" i="2"/>
  <c r="B22" i="3"/>
  <c r="B22" i="6" s="1"/>
  <c r="I22" i="4"/>
  <c r="D22" i="4"/>
  <c r="J22" i="4" s="1"/>
  <c r="J22" i="3" s="1"/>
  <c r="J22" i="6" s="1"/>
  <c r="L22" i="3"/>
  <c r="L22" i="6" s="1"/>
  <c r="Q22" i="4"/>
  <c r="Q22" i="3" s="1"/>
  <c r="Q22" i="6" s="1"/>
  <c r="D20" i="4"/>
  <c r="R20" i="4"/>
  <c r="R20" i="3" s="1"/>
  <c r="R20" i="6" s="1"/>
  <c r="H20" i="3"/>
  <c r="H20" i="6" s="1"/>
  <c r="P20" i="4"/>
  <c r="P20" i="3" s="1"/>
  <c r="P20" i="6" s="1"/>
  <c r="J20" i="4"/>
  <c r="J20" i="3" s="1"/>
  <c r="J20" i="6" s="1"/>
  <c r="G20" i="3"/>
  <c r="G20" i="6" s="1"/>
  <c r="Q21" i="4"/>
  <c r="Q21" i="3" s="1"/>
  <c r="Q21" i="6" s="1"/>
  <c r="L21" i="3"/>
  <c r="L21" i="6" s="1"/>
  <c r="G19" i="6"/>
  <c r="R19" i="3"/>
  <c r="K23" i="3"/>
  <c r="K25" i="3" s="1"/>
  <c r="K25" i="4"/>
  <c r="G25" i="4"/>
  <c r="AO28" i="4" l="1"/>
  <c r="AN28" i="3"/>
  <c r="R19" i="6"/>
  <c r="I22" i="3"/>
  <c r="I22" i="6" s="1"/>
  <c r="S22" i="4"/>
  <c r="AP19" i="2"/>
  <c r="AY19" i="6"/>
  <c r="AY26" i="6" s="1"/>
  <c r="AX26" i="2"/>
  <c r="M19" i="3"/>
  <c r="N19" i="4"/>
  <c r="P19" i="6"/>
  <c r="S21" i="4"/>
  <c r="I21" i="3"/>
  <c r="I21" i="6" s="1"/>
  <c r="L23" i="3"/>
  <c r="L23" i="6" s="1"/>
  <c r="Q23" i="4"/>
  <c r="Q23" i="3" s="1"/>
  <c r="Q23" i="6" s="1"/>
  <c r="P23" i="4"/>
  <c r="P23" i="3" s="1"/>
  <c r="P23" i="6" s="1"/>
  <c r="G23" i="3"/>
  <c r="AQ19" i="4"/>
  <c r="S19" i="3"/>
  <c r="Q25" i="4"/>
  <c r="M20" i="4"/>
  <c r="D20" i="3"/>
  <c r="D20" i="6" s="1"/>
  <c r="E20" i="4"/>
  <c r="E20" i="3" s="1"/>
  <c r="E20" i="6" s="1"/>
  <c r="D22" i="3"/>
  <c r="D22" i="6" s="1"/>
  <c r="M22" i="4"/>
  <c r="E22" i="4"/>
  <c r="E22" i="3" s="1"/>
  <c r="E22" i="6" s="1"/>
  <c r="Q19" i="6"/>
  <c r="E19" i="3"/>
  <c r="D19" i="6"/>
  <c r="J19" i="6"/>
  <c r="D21" i="3"/>
  <c r="D21" i="6" s="1"/>
  <c r="M21" i="4"/>
  <c r="E21" i="4"/>
  <c r="E21" i="3" s="1"/>
  <c r="E21" i="6" s="1"/>
  <c r="S20" i="4"/>
  <c r="I20" i="3"/>
  <c r="I20" i="6" s="1"/>
  <c r="C23" i="6"/>
  <c r="C25" i="6" s="1"/>
  <c r="L25" i="6" s="1"/>
  <c r="C25" i="3"/>
  <c r="B23" i="3"/>
  <c r="B23" i="6" s="1"/>
  <c r="B25" i="6" s="1"/>
  <c r="D23" i="4"/>
  <c r="I23" i="4"/>
  <c r="B25" i="4"/>
  <c r="R23" i="4"/>
  <c r="H23" i="3"/>
  <c r="H23" i="6" s="1"/>
  <c r="H25" i="6" s="1"/>
  <c r="AP28" i="6" s="1"/>
  <c r="I19" i="6"/>
  <c r="Q25" i="6"/>
  <c r="L25" i="3"/>
  <c r="P25" i="4" l="1"/>
  <c r="P25" i="6"/>
  <c r="Q25" i="3"/>
  <c r="B25" i="3"/>
  <c r="H25" i="3"/>
  <c r="D23" i="3"/>
  <c r="M23" i="4"/>
  <c r="E23" i="4"/>
  <c r="E23" i="3" s="1"/>
  <c r="E23" i="6" s="1"/>
  <c r="M22" i="3"/>
  <c r="M22" i="6" s="1"/>
  <c r="N22" i="4"/>
  <c r="N22" i="3" s="1"/>
  <c r="N22" i="6" s="1"/>
  <c r="M20" i="3"/>
  <c r="M20" i="6" s="1"/>
  <c r="N20" i="4"/>
  <c r="N20" i="3" s="1"/>
  <c r="N20" i="6" s="1"/>
  <c r="AT19" i="4"/>
  <c r="G23" i="6"/>
  <c r="G25" i="6" s="1"/>
  <c r="G25" i="3"/>
  <c r="S21" i="3"/>
  <c r="AQ21" i="4"/>
  <c r="AT21" i="4" s="1"/>
  <c r="AV21" i="4" s="1"/>
  <c r="AX21" i="4" s="1"/>
  <c r="AP21" i="4" s="1"/>
  <c r="AO21" i="3" s="1"/>
  <c r="AP21" i="6" s="1"/>
  <c r="AP25" i="2"/>
  <c r="AP27" i="2" s="1"/>
  <c r="E25" i="4"/>
  <c r="M25" i="4"/>
  <c r="D25" i="4"/>
  <c r="R23" i="3"/>
  <c r="R25" i="4"/>
  <c r="S23" i="4"/>
  <c r="I23" i="3"/>
  <c r="S20" i="3"/>
  <c r="AQ20" i="4"/>
  <c r="AT20" i="4" s="1"/>
  <c r="AV20" i="4" s="1"/>
  <c r="AX20" i="4" s="1"/>
  <c r="AP20" i="4" s="1"/>
  <c r="AO20" i="3" s="1"/>
  <c r="AP20" i="6" s="1"/>
  <c r="M21" i="3"/>
  <c r="M21" i="6" s="1"/>
  <c r="N21" i="4"/>
  <c r="N21" i="3" s="1"/>
  <c r="N21" i="6" s="1"/>
  <c r="E19" i="6"/>
  <c r="E25" i="6" s="1"/>
  <c r="AP19" i="3"/>
  <c r="S19" i="6"/>
  <c r="N19" i="3"/>
  <c r="M19" i="6"/>
  <c r="AQ22" i="4"/>
  <c r="AT22" i="4" s="1"/>
  <c r="AV22" i="4" s="1"/>
  <c r="AX22" i="4" s="1"/>
  <c r="AP22" i="4" s="1"/>
  <c r="S22" i="3"/>
  <c r="J23" i="4"/>
  <c r="P25" i="3"/>
  <c r="I25" i="4"/>
  <c r="E25" i="3" l="1"/>
  <c r="S22" i="6"/>
  <c r="AS19" i="3"/>
  <c r="AP20" i="3"/>
  <c r="S20" i="6"/>
  <c r="AQ23" i="4"/>
  <c r="AT23" i="4" s="1"/>
  <c r="AV23" i="4" s="1"/>
  <c r="AX23" i="4" s="1"/>
  <c r="AP23" i="4" s="1"/>
  <c r="S23" i="3"/>
  <c r="R23" i="6"/>
  <c r="R25" i="6" s="1"/>
  <c r="R25" i="3"/>
  <c r="AP21" i="3"/>
  <c r="S21" i="6"/>
  <c r="AV19" i="4"/>
  <c r="M23" i="3"/>
  <c r="N23" i="4"/>
  <c r="N23" i="3" s="1"/>
  <c r="N23" i="6" s="1"/>
  <c r="N25" i="4"/>
  <c r="AQ19" i="6"/>
  <c r="S25" i="4"/>
  <c r="AQ25" i="4" s="1"/>
  <c r="AT25" i="4" s="1"/>
  <c r="AV25" i="4" s="1"/>
  <c r="AX25" i="4" s="1"/>
  <c r="J23" i="3"/>
  <c r="J25" i="4"/>
  <c r="N19" i="6"/>
  <c r="N25" i="6" s="1"/>
  <c r="N25" i="3"/>
  <c r="I23" i="6"/>
  <c r="I25" i="6" s="1"/>
  <c r="I25" i="3"/>
  <c r="D23" i="6"/>
  <c r="D25" i="3"/>
  <c r="D25" i="6" s="1"/>
  <c r="AP26" i="6" s="1"/>
  <c r="AQ26" i="4" l="1"/>
  <c r="AT26" i="4"/>
  <c r="J23" i="6"/>
  <c r="J25" i="6" s="1"/>
  <c r="J25" i="3"/>
  <c r="M23" i="6"/>
  <c r="M25" i="6" s="1"/>
  <c r="M25" i="3"/>
  <c r="AX19" i="4"/>
  <c r="AV26" i="4"/>
  <c r="AS21" i="3"/>
  <c r="AQ21" i="6"/>
  <c r="AS20" i="3"/>
  <c r="AQ20" i="6"/>
  <c r="AU19" i="3"/>
  <c r="AT19" i="6"/>
  <c r="S23" i="6"/>
  <c r="S25" i="6" s="1"/>
  <c r="S25" i="3"/>
  <c r="AV19" i="6" l="1"/>
  <c r="AW19" i="3"/>
  <c r="AU20" i="3"/>
  <c r="AT20" i="6"/>
  <c r="AU21" i="3"/>
  <c r="AT21" i="6"/>
  <c r="AP19" i="4"/>
  <c r="AX26" i="4"/>
  <c r="AO19" i="3" l="1"/>
  <c r="AP25" i="4"/>
  <c r="AP27" i="4" s="1"/>
  <c r="AV21" i="6"/>
  <c r="AW21" i="3"/>
  <c r="AX21" i="6" s="1"/>
  <c r="AW20" i="3"/>
  <c r="AX20" i="6" s="1"/>
  <c r="AV20" i="6"/>
  <c r="AX19" i="6"/>
  <c r="AP19" i="6" l="1"/>
  <c r="AK14" i="5" l="1"/>
  <c r="AK15" i="5"/>
  <c r="AK13" i="5"/>
  <c r="AK12" i="5"/>
  <c r="AK12" i="3" l="1"/>
  <c r="AL12" i="5"/>
  <c r="AK15" i="3"/>
  <c r="AL15" i="5"/>
  <c r="AK23" i="5"/>
  <c r="AK13" i="3"/>
  <c r="AL13" i="5"/>
  <c r="AK14" i="3"/>
  <c r="AL14" i="5"/>
  <c r="AK22" i="5"/>
  <c r="AL14" i="6" l="1"/>
  <c r="AM14" i="6" s="1"/>
  <c r="AL14" i="3"/>
  <c r="AL13" i="6"/>
  <c r="AM13" i="6" s="1"/>
  <c r="AL13" i="3"/>
  <c r="AL15" i="6"/>
  <c r="AM15" i="6" s="1"/>
  <c r="AL15" i="3"/>
  <c r="AL12" i="6"/>
  <c r="AM12" i="6" s="1"/>
  <c r="AL12" i="3"/>
  <c r="AU14" i="5"/>
  <c r="AQ14" i="5"/>
  <c r="AT14" i="5" s="1"/>
  <c r="AU13" i="5"/>
  <c r="AQ13" i="5"/>
  <c r="AT13" i="5" s="1"/>
  <c r="AK23" i="3"/>
  <c r="AL23" i="5"/>
  <c r="AU15" i="5"/>
  <c r="AQ15" i="5"/>
  <c r="AT15" i="5" s="1"/>
  <c r="AU12" i="5"/>
  <c r="AQ12" i="5"/>
  <c r="AT12" i="5" s="1"/>
  <c r="AK22" i="3"/>
  <c r="AL22" i="5"/>
  <c r="AK16" i="5"/>
  <c r="AV12" i="5" l="1"/>
  <c r="AX12" i="5" s="1"/>
  <c r="AP12" i="5" s="1"/>
  <c r="AO12" i="3" s="1"/>
  <c r="AP12" i="6" s="1"/>
  <c r="AK16" i="3"/>
  <c r="AL16" i="5"/>
  <c r="AL23" i="6"/>
  <c r="AM23" i="6" s="1"/>
  <c r="AL23" i="3"/>
  <c r="AU23" i="5"/>
  <c r="AQ23" i="5"/>
  <c r="AT23" i="5" s="1"/>
  <c r="AT12" i="3"/>
  <c r="AU12" i="6" s="1"/>
  <c r="AP12" i="3"/>
  <c r="AT15" i="3"/>
  <c r="AU15" i="6" s="1"/>
  <c r="AP15" i="3"/>
  <c r="AT13" i="3"/>
  <c r="AU13" i="6" s="1"/>
  <c r="AP13" i="3"/>
  <c r="AT14" i="3"/>
  <c r="AU14" i="6" s="1"/>
  <c r="AP14" i="3"/>
  <c r="AV15" i="5"/>
  <c r="AX15" i="5" s="1"/>
  <c r="AP15" i="5" s="1"/>
  <c r="AO15" i="3" s="1"/>
  <c r="AP15" i="6" s="1"/>
  <c r="AV13" i="5"/>
  <c r="AX13" i="5" s="1"/>
  <c r="AP13" i="5" s="1"/>
  <c r="AO13" i="3" s="1"/>
  <c r="AP13" i="6" s="1"/>
  <c r="AV14" i="5"/>
  <c r="AX14" i="5" s="1"/>
  <c r="AP14" i="5" s="1"/>
  <c r="AO14" i="3" s="1"/>
  <c r="AP14" i="6" s="1"/>
  <c r="AL22" i="6"/>
  <c r="AL22" i="3"/>
  <c r="AU22" i="5"/>
  <c r="AQ22" i="5"/>
  <c r="AV23" i="5" l="1"/>
  <c r="AX23" i="5" s="1"/>
  <c r="AP23" i="5" s="1"/>
  <c r="AO23" i="3" s="1"/>
  <c r="AP23" i="6" s="1"/>
  <c r="AS14" i="3"/>
  <c r="AQ14" i="6"/>
  <c r="AS13" i="3"/>
  <c r="AQ13" i="6"/>
  <c r="AS15" i="3"/>
  <c r="AQ15" i="6"/>
  <c r="AS12" i="3"/>
  <c r="AQ12" i="6"/>
  <c r="AL16" i="6"/>
  <c r="AM16" i="6" s="1"/>
  <c r="AL16" i="3"/>
  <c r="AK17" i="5"/>
  <c r="AT23" i="3"/>
  <c r="AU23" i="6" s="1"/>
  <c r="AP23" i="3"/>
  <c r="AU16" i="5"/>
  <c r="AQ16" i="5"/>
  <c r="AT16" i="5" s="1"/>
  <c r="AV16" i="5" s="1"/>
  <c r="AX16" i="5" s="1"/>
  <c r="AP16" i="5" s="1"/>
  <c r="AO16" i="3" s="1"/>
  <c r="AP16" i="6" s="1"/>
  <c r="AM22" i="6"/>
  <c r="AT22" i="5"/>
  <c r="AT22" i="3"/>
  <c r="AP22" i="3"/>
  <c r="AU12" i="3" l="1"/>
  <c r="AT12" i="6"/>
  <c r="AU15" i="3"/>
  <c r="AT15" i="6"/>
  <c r="AU13" i="3"/>
  <c r="AT13" i="6"/>
  <c r="AT14" i="6"/>
  <c r="AU14" i="3"/>
  <c r="AQ23" i="6"/>
  <c r="AS23" i="3"/>
  <c r="AK17" i="3"/>
  <c r="AL17" i="5"/>
  <c r="AK25" i="5"/>
  <c r="AT16" i="3"/>
  <c r="AU16" i="6" s="1"/>
  <c r="AP16" i="3"/>
  <c r="AQ22" i="6"/>
  <c r="AS22" i="3"/>
  <c r="AU22" i="6"/>
  <c r="AV22" i="5"/>
  <c r="AS16" i="3" l="1"/>
  <c r="AQ16" i="6"/>
  <c r="AL17" i="3"/>
  <c r="AL17" i="6"/>
  <c r="AK25" i="3"/>
  <c r="AV13" i="6"/>
  <c r="AW13" i="3"/>
  <c r="AX13" i="6" s="1"/>
  <c r="AV15" i="6"/>
  <c r="AW15" i="3"/>
  <c r="AX15" i="6" s="1"/>
  <c r="AW12" i="3"/>
  <c r="AX12" i="6" s="1"/>
  <c r="AV12" i="6"/>
  <c r="AU17" i="5"/>
  <c r="AU26" i="5" s="1"/>
  <c r="AQ17" i="5"/>
  <c r="AL25" i="5"/>
  <c r="AU23" i="3"/>
  <c r="AT23" i="6"/>
  <c r="AW14" i="3"/>
  <c r="AX14" i="6" s="1"/>
  <c r="AV14" i="6"/>
  <c r="AT22" i="6"/>
  <c r="AU22" i="3"/>
  <c r="AX22" i="5"/>
  <c r="AW23" i="3" l="1"/>
  <c r="AX23" i="6" s="1"/>
  <c r="AV23" i="6"/>
  <c r="AT17" i="5"/>
  <c r="AQ26" i="5"/>
  <c r="AT17" i="3"/>
  <c r="AP17" i="3"/>
  <c r="AL25" i="3"/>
  <c r="AU16" i="3"/>
  <c r="AT16" i="6"/>
  <c r="AU25" i="5"/>
  <c r="AQ25" i="5"/>
  <c r="AT25" i="5" s="1"/>
  <c r="AV25" i="5" s="1"/>
  <c r="AX25" i="5" s="1"/>
  <c r="AM17" i="6"/>
  <c r="AM25" i="6" s="1"/>
  <c r="AL25" i="6"/>
  <c r="AM26" i="6" s="1"/>
  <c r="AP22" i="5"/>
  <c r="AW22" i="3"/>
  <c r="AV22" i="6"/>
  <c r="AV25" i="6" l="1"/>
  <c r="AR25" i="6"/>
  <c r="AU25" i="6" s="1"/>
  <c r="AT25" i="3"/>
  <c r="AP25" i="3"/>
  <c r="AS25" i="3" s="1"/>
  <c r="AU25" i="3" s="1"/>
  <c r="AW25" i="3" s="1"/>
  <c r="AU17" i="6"/>
  <c r="AU26" i="6" s="1"/>
  <c r="AT26" i="3"/>
  <c r="AV17" i="5"/>
  <c r="AT26" i="5"/>
  <c r="AW16" i="3"/>
  <c r="AX16" i="6" s="1"/>
  <c r="AV16" i="6"/>
  <c r="AS17" i="3"/>
  <c r="AQ17" i="6"/>
  <c r="AQ25" i="6" s="1"/>
  <c r="AP26" i="3"/>
  <c r="AX22" i="6"/>
  <c r="AO22" i="3"/>
  <c r="AW25" i="6" l="1"/>
  <c r="AX17" i="5"/>
  <c r="AV26" i="5"/>
  <c r="AU17" i="3"/>
  <c r="AT17" i="6"/>
  <c r="AT26" i="6" s="1"/>
  <c r="AS26" i="3"/>
  <c r="AP22" i="6"/>
  <c r="AW17" i="3" l="1"/>
  <c r="AV17" i="6"/>
  <c r="AV26" i="6" s="1"/>
  <c r="AU26" i="3"/>
  <c r="AP17" i="5"/>
  <c r="AX26" i="5"/>
  <c r="AX17" i="6" l="1"/>
  <c r="AX25" i="6" s="1"/>
  <c r="AY25" i="6" s="1"/>
  <c r="AW26" i="3"/>
  <c r="AO17" i="3"/>
  <c r="AP25" i="5"/>
  <c r="AP27" i="5" s="1"/>
  <c r="AP17" i="6" l="1"/>
  <c r="AP25" i="6" s="1"/>
  <c r="AP27" i="6" s="1"/>
  <c r="AQ27" i="6" s="1"/>
  <c r="AO25" i="3"/>
  <c r="AO28" i="3" s="1"/>
</calcChain>
</file>

<file path=xl/comments1.xml><?xml version="1.0" encoding="utf-8"?>
<comments xmlns="http://schemas.openxmlformats.org/spreadsheetml/2006/main">
  <authors>
    <author>Alexander Paz</author>
  </authors>
  <commentList>
    <comment ref="AQ18" authorId="0" shapeId="0">
      <text>
        <r>
          <rPr>
            <b/>
            <sz val="9"/>
            <color indexed="81"/>
            <rFont val="Tahoma"/>
            <family val="2"/>
          </rPr>
          <t>Alexander Paz:</t>
        </r>
        <r>
          <rPr>
            <sz val="9"/>
            <color indexed="81"/>
            <rFont val="Tahoma"/>
            <family val="2"/>
          </rPr>
          <t xml:space="preserve">
value in AK 18 should be subtracted
</t>
        </r>
      </text>
    </comment>
  </commentList>
</comments>
</file>

<file path=xl/sharedStrings.xml><?xml version="1.0" encoding="utf-8"?>
<sst xmlns="http://schemas.openxmlformats.org/spreadsheetml/2006/main" count="1227" uniqueCount="155">
  <si>
    <t>FHWA Form 551M Data</t>
  </si>
  <si>
    <t>IFTA</t>
  </si>
  <si>
    <t>Last Update</t>
  </si>
  <si>
    <t>August</t>
  </si>
  <si>
    <t>Supplier</t>
  </si>
  <si>
    <t>Total</t>
  </si>
  <si>
    <t>September</t>
  </si>
  <si>
    <t>SF1 (Diesel)</t>
  </si>
  <si>
    <t>Nevada</t>
  </si>
  <si>
    <t>Non-Nevada</t>
  </si>
  <si>
    <t>Transit Use (tax exempt)</t>
  </si>
  <si>
    <t>Tax</t>
  </si>
  <si>
    <t>Gallons</t>
  </si>
  <si>
    <t>October</t>
  </si>
  <si>
    <t>Total Tax</t>
  </si>
  <si>
    <t>Tax Paid</t>
  </si>
  <si>
    <t xml:space="preserve">± 2% Tax </t>
  </si>
  <si>
    <t>State-to-</t>
  </si>
  <si>
    <t>Tax Paid to</t>
  </si>
  <si>
    <t>Check</t>
  </si>
  <si>
    <t>Tax Paid (to</t>
  </si>
  <si>
    <t>State to</t>
  </si>
  <si>
    <t>Check Tax Paid</t>
  </si>
  <si>
    <t>Tax Due</t>
  </si>
  <si>
    <t>Credit for Tax</t>
  </si>
  <si>
    <t>Taxable</t>
  </si>
  <si>
    <t>Credit for</t>
  </si>
  <si>
    <t>Clark</t>
  </si>
  <si>
    <t>Washoe</t>
  </si>
  <si>
    <t>Transit-</t>
  </si>
  <si>
    <t>Gross</t>
  </si>
  <si>
    <t>Refunds</t>
  </si>
  <si>
    <t>IMC Fuel</t>
  </si>
  <si>
    <t>Net Receipts</t>
  </si>
  <si>
    <t>Estimated</t>
  </si>
  <si>
    <t>Gross Sales</t>
  </si>
  <si>
    <t>Fully</t>
  </si>
  <si>
    <t>Net</t>
  </si>
  <si>
    <t>November</t>
  </si>
  <si>
    <t>FY</t>
  </si>
  <si>
    <t>Collected</t>
  </si>
  <si>
    <t>(to State</t>
  </si>
  <si>
    <t>Retained</t>
  </si>
  <si>
    <t>Exempt-User</t>
  </si>
  <si>
    <t>State (After</t>
  </si>
  <si>
    <t>Due</t>
  </si>
  <si>
    <t>Highway-Use</t>
  </si>
  <si>
    <t>State by Supplier)</t>
  </si>
  <si>
    <t>to State (After Refunds)</t>
  </si>
  <si>
    <t>(to State)</t>
  </si>
  <si>
    <t>Charged</t>
  </si>
  <si>
    <t>Already Paid</t>
  </si>
  <si>
    <t>Paid</t>
  </si>
  <si>
    <t>Tax Already</t>
  </si>
  <si>
    <t>RTC</t>
  </si>
  <si>
    <t>Use Total</t>
  </si>
  <si>
    <t>Receipts</t>
  </si>
  <si>
    <t>To Highway Fund</t>
  </si>
  <si>
    <t xml:space="preserve"> Wholesaler/Retailer</t>
  </si>
  <si>
    <t>Volume Used</t>
  </si>
  <si>
    <t>Volume</t>
  </si>
  <si>
    <t>Consumption</t>
  </si>
  <si>
    <t>December</t>
  </si>
  <si>
    <t>Estimates*</t>
  </si>
  <si>
    <t>(by Supplier)</t>
  </si>
  <si>
    <t>by Supplier)</t>
  </si>
  <si>
    <t>Refunds)</t>
  </si>
  <si>
    <t>Taxes</t>
  </si>
  <si>
    <t>(supplied)</t>
  </si>
  <si>
    <t>Refund Gallons</t>
  </si>
  <si>
    <t>Refunds) Gallons</t>
  </si>
  <si>
    <t>(to User)</t>
  </si>
  <si>
    <t>(to Dealer)</t>
  </si>
  <si>
    <t>(mathematically calculated)</t>
  </si>
  <si>
    <t>(used)</t>
  </si>
  <si>
    <t>Paid Gallons</t>
  </si>
  <si>
    <t>Purchased in NV</t>
  </si>
  <si>
    <t>Rate</t>
  </si>
  <si>
    <t>(Monthly to NDOT)</t>
  </si>
  <si>
    <t>(FHWA Method)</t>
  </si>
  <si>
    <t>Returns</t>
  </si>
  <si>
    <t>in Nevada</t>
  </si>
  <si>
    <t>In State</t>
  </si>
  <si>
    <t>Exempt</t>
  </si>
  <si>
    <t>Taxed</t>
  </si>
  <si>
    <t>Refunded</t>
  </si>
  <si>
    <t>February</t>
  </si>
  <si>
    <t>March</t>
  </si>
  <si>
    <t>April</t>
  </si>
  <si>
    <t>May</t>
  </si>
  <si>
    <t>June</t>
  </si>
  <si>
    <t>Revenue Adjust.</t>
  </si>
  <si>
    <t>Source</t>
  </si>
  <si>
    <t>Calculated</t>
  </si>
  <si>
    <t>IFTA Report</t>
  </si>
  <si>
    <t>CL RTC Report</t>
  </si>
  <si>
    <t>WA RTC Report</t>
  </si>
  <si>
    <t>FHWA 551M</t>
  </si>
  <si>
    <t>2. (p. 2-11)</t>
  </si>
  <si>
    <t>2d. (p. 2-10)</t>
  </si>
  <si>
    <t>3. (p. 2-10)</t>
  </si>
  <si>
    <t>4. (p. 2-10)</t>
  </si>
  <si>
    <t>5a. (p. 2-10)</t>
  </si>
  <si>
    <t>SF2 (LPG &amp;CNG)</t>
  </si>
  <si>
    <t>NV-IFTA Report</t>
  </si>
  <si>
    <t>Report</t>
  </si>
  <si>
    <t>RTC/Citifare</t>
  </si>
  <si>
    <t>Revenue Processed</t>
  </si>
  <si>
    <t>Reports</t>
  </si>
  <si>
    <t>Supplier Spreadsheet</t>
  </si>
  <si>
    <t>LPG</t>
  </si>
  <si>
    <t>Gallons &amp; Tax</t>
  </si>
  <si>
    <t>Spreadsheet</t>
  </si>
  <si>
    <t>NV-IFTA</t>
  </si>
  <si>
    <t>CL RTC</t>
  </si>
  <si>
    <t>WA RTC</t>
  </si>
  <si>
    <t>Includes Liquified Petroleum Gas (LPG), Compressed Natural Gas (CNG), Liquified Natural Gas (LNG), propane, butane, and Alternative Fuels</t>
  </si>
  <si>
    <t>Diesel Fuel Gallons &amp; Tax</t>
  </si>
  <si>
    <t>CNG</t>
  </si>
  <si>
    <t>(calculated)</t>
  </si>
  <si>
    <t xml:space="preserve">SF2 - LPG </t>
  </si>
  <si>
    <t>Liquified Petroleum Gas (LPG)</t>
  </si>
  <si>
    <t>N/A</t>
  </si>
  <si>
    <t>(DMV Report)</t>
  </si>
  <si>
    <t>(After Refunds)</t>
  </si>
  <si>
    <t>Due Based On</t>
  </si>
  <si>
    <t>Net Gallons</t>
  </si>
  <si>
    <t>Transit Use</t>
  </si>
  <si>
    <t>Special Fuel Fuel Gallons &amp; Tax</t>
  </si>
  <si>
    <t>SF1 (Special Fuel)</t>
  </si>
  <si>
    <t>Use Total Gas</t>
  </si>
  <si>
    <t>Equiv. Gallons</t>
  </si>
  <si>
    <t>Gallons (GGE)</t>
  </si>
  <si>
    <t>Gasoline Gallon Equivalents (GGE)</t>
  </si>
  <si>
    <t>GGE- Gasoline Gallon Equivalents</t>
  </si>
  <si>
    <t>Diesel Gallons</t>
  </si>
  <si>
    <t>Bio-diesel Gallons</t>
  </si>
  <si>
    <t>Southern Nevada (Clark County)</t>
  </si>
  <si>
    <t>check</t>
  </si>
  <si>
    <t>SNRTC Report</t>
  </si>
  <si>
    <t>( calculated)</t>
  </si>
  <si>
    <t>Revenue NV fuel use</t>
  </si>
  <si>
    <t>Revenue NV fuel sold</t>
  </si>
  <si>
    <t>Exempt NV Fuel use</t>
  </si>
  <si>
    <t>Retention by supplier</t>
  </si>
  <si>
    <t>Nevada IFTA Only</t>
  </si>
  <si>
    <t xml:space="preserve">Fiscal Year 2013 Special Fuel Fuel Total </t>
  </si>
  <si>
    <t xml:space="preserve">Fiscal Year 2013 Diesel Fuel Total </t>
  </si>
  <si>
    <t xml:space="preserve">Fiscal Year 2013 Liquified Petroleum Gases Per FHWA "A Guide to Reporting Highway Statistics" </t>
  </si>
  <si>
    <t>Fiscal Year 2013 Liquified Petroleum Gases (LPG)</t>
  </si>
  <si>
    <t>Fiscal Year 2013 CNG</t>
  </si>
  <si>
    <t>July 2012</t>
  </si>
  <si>
    <t>January 2013</t>
  </si>
  <si>
    <t>Net Tax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</si>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</sst>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7" formatCode="&quot;$&quot;#,##0.00_);\(&quot;$&quot;#,##0.00\)"/>
    <numFmt numFmtId="164" formatCode="0.0%"/>
    <numFmt numFmtId="165" formatCode="0_)"/>
    <numFmt numFmtId="166" formatCode="0.000_)"/>
    <numFmt numFmtId="167" formatCode="mm/dd/yy_)"/>
    <numFmt numFmtId="168" formatCode="0.00_)"/>
    <numFmt numFmtId="169" formatCode="0.00000_)"/>
    <numFmt numFmtId="170" formatCode="mmmm\ d\,\ yyyy"/>
    <numFmt numFmtId="171" formatCode="0_);\(0\)"/>
    <numFmt numFmtId="172" formatCode="0.000"/>
    <numFmt numFmtId="173" formatCode="&quot;$&quot;#,##0.00"/>
  </numFmts>
  <fonts count="13" x14ac:knownFonts="1">
    <font>
      <sz val="15"/>
      <name val="Arial"/>
    </font>
    <font>
      <b/>
      <sz val="18"/>
      <name val="Arial"/>
      <family val="2"/>
    </font>
    <font>
      <sz val="15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sz val="18"/>
      <name val="Arial"/>
      <family val="2"/>
    </font>
    <font>
      <sz val="26"/>
      <color indexed="10"/>
      <name val="Arial"/>
      <family val="2"/>
    </font>
    <font>
      <b/>
      <sz val="14"/>
      <name val="Arial"/>
      <family val="2"/>
    </font>
    <font>
      <b/>
      <sz val="24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35"/>
        <bgColor indexed="35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37" fontId="0" fillId="0" borderId="0"/>
    <xf numFmtId="3" fontId="10" fillId="0" borderId="0" applyFont="0" applyFill="0" applyBorder="0" applyAlignment="0" applyProtection="0"/>
  </cellStyleXfs>
  <cellXfs count="225">
    <xf numFmtId="37" fontId="0" fillId="0" borderId="0" xfId="0"/>
    <xf numFmtId="37" fontId="1" fillId="0" borderId="0" xfId="0" applyFont="1" applyProtection="1"/>
    <xf numFmtId="37" fontId="2" fillId="0" borderId="0" xfId="0" applyFont="1" applyProtection="1"/>
    <xf numFmtId="164" fontId="2" fillId="0" borderId="0" xfId="0" applyNumberFormat="1" applyFont="1" applyProtection="1"/>
    <xf numFmtId="37" fontId="3" fillId="0" borderId="0" xfId="0" applyFont="1" applyProtection="1"/>
    <xf numFmtId="5" fontId="3" fillId="0" borderId="0" xfId="0" applyNumberFormat="1" applyFont="1" applyProtection="1"/>
    <xf numFmtId="164" fontId="3" fillId="0" borderId="0" xfId="0" applyNumberFormat="1" applyFont="1" applyProtection="1"/>
    <xf numFmtId="37" fontId="3" fillId="0" borderId="0" xfId="0" applyFont="1" applyAlignment="1" applyProtection="1">
      <alignment horizontal="centerContinuous"/>
    </xf>
    <xf numFmtId="37" fontId="3" fillId="0" borderId="0" xfId="0" applyFont="1" applyAlignment="1" applyProtection="1">
      <alignment horizontal="center"/>
    </xf>
    <xf numFmtId="37" fontId="3" fillId="0" borderId="0" xfId="0" applyFont="1"/>
    <xf numFmtId="170" fontId="3" fillId="0" borderId="0" xfId="0" applyNumberFormat="1" applyFont="1" applyProtection="1"/>
    <xf numFmtId="10" fontId="3" fillId="0" borderId="0" xfId="0" applyNumberFormat="1" applyFont="1" applyProtection="1"/>
    <xf numFmtId="37" fontId="3" fillId="0" borderId="0" xfId="0" applyFont="1" applyAlignment="1" applyProtection="1">
      <alignment horizontal="right"/>
    </xf>
    <xf numFmtId="37" fontId="3" fillId="0" borderId="1" xfId="0" applyFont="1" applyBorder="1" applyAlignment="1" applyProtection="1">
      <alignment horizontal="centerContinuous"/>
    </xf>
    <xf numFmtId="37" fontId="3" fillId="0" borderId="2" xfId="0" applyFont="1" applyBorder="1" applyAlignment="1" applyProtection="1">
      <alignment horizontal="centerContinuous"/>
    </xf>
    <xf numFmtId="37" fontId="3" fillId="0" borderId="3" xfId="0" applyFont="1" applyBorder="1" applyAlignment="1" applyProtection="1">
      <alignment horizontal="centerContinuous"/>
    </xf>
    <xf numFmtId="37" fontId="3" fillId="0" borderId="2" xfId="0" applyFont="1" applyBorder="1" applyProtection="1"/>
    <xf numFmtId="37" fontId="3" fillId="0" borderId="3" xfId="0" applyFont="1" applyBorder="1" applyProtection="1"/>
    <xf numFmtId="37" fontId="3" fillId="0" borderId="0" xfId="0" applyNumberFormat="1" applyFont="1" applyProtection="1"/>
    <xf numFmtId="37" fontId="3" fillId="0" borderId="4" xfId="0" applyFont="1" applyBorder="1" applyProtection="1"/>
    <xf numFmtId="37" fontId="3" fillId="0" borderId="4" xfId="0" applyFont="1" applyBorder="1" applyAlignment="1" applyProtection="1">
      <alignment horizontal="centerContinuous"/>
    </xf>
    <xf numFmtId="37" fontId="3" fillId="0" borderId="1" xfId="0" applyFont="1" applyBorder="1" applyAlignment="1" applyProtection="1">
      <alignment horizontal="center"/>
    </xf>
    <xf numFmtId="37" fontId="3" fillId="0" borderId="2" xfId="0" applyFont="1" applyBorder="1" applyAlignment="1" applyProtection="1">
      <alignment horizontal="center"/>
    </xf>
    <xf numFmtId="37" fontId="3" fillId="0" borderId="3" xfId="0" applyFont="1" applyBorder="1" applyAlignment="1" applyProtection="1">
      <alignment horizontal="center"/>
    </xf>
    <xf numFmtId="37" fontId="3" fillId="0" borderId="5" xfId="0" applyFont="1" applyBorder="1" applyAlignment="1" applyProtection="1">
      <alignment horizontal="center"/>
    </xf>
    <xf numFmtId="37" fontId="3" fillId="0" borderId="4" xfId="0" applyFont="1" applyBorder="1" applyAlignment="1" applyProtection="1">
      <alignment horizontal="center"/>
    </xf>
    <xf numFmtId="37" fontId="3" fillId="2" borderId="0" xfId="0" applyFont="1" applyFill="1" applyProtection="1"/>
    <xf numFmtId="165" fontId="3" fillId="0" borderId="6" xfId="0" applyNumberFormat="1" applyFont="1" applyBorder="1" applyAlignment="1" applyProtection="1">
      <alignment horizontal="center"/>
    </xf>
    <xf numFmtId="37" fontId="3" fillId="0" borderId="7" xfId="0" applyFont="1" applyBorder="1" applyAlignment="1" applyProtection="1">
      <alignment horizontal="center"/>
    </xf>
    <xf numFmtId="37" fontId="3" fillId="0" borderId="6" xfId="0" applyFont="1" applyBorder="1" applyAlignment="1" applyProtection="1">
      <alignment horizontal="center"/>
    </xf>
    <xf numFmtId="37" fontId="3" fillId="0" borderId="8" xfId="0" applyFont="1" applyBorder="1" applyAlignment="1" applyProtection="1">
      <alignment horizontal="center"/>
    </xf>
    <xf numFmtId="5" fontId="3" fillId="0" borderId="2" xfId="0" applyNumberFormat="1" applyFont="1" applyBorder="1" applyProtection="1"/>
    <xf numFmtId="37" fontId="3" fillId="0" borderId="2" xfId="0" applyNumberFormat="1" applyFont="1" applyBorder="1" applyProtection="1"/>
    <xf numFmtId="37" fontId="3" fillId="0" borderId="5" xfId="0" applyFont="1" applyBorder="1" applyProtection="1"/>
    <xf numFmtId="166" fontId="3" fillId="0" borderId="0" xfId="0" applyNumberFormat="1" applyFont="1" applyProtection="1"/>
    <xf numFmtId="5" fontId="3" fillId="0" borderId="5" xfId="0" applyNumberFormat="1" applyFont="1" applyBorder="1" applyProtection="1"/>
    <xf numFmtId="37" fontId="3" fillId="0" borderId="8" xfId="0" applyFont="1" applyBorder="1" applyProtection="1"/>
    <xf numFmtId="37" fontId="3" fillId="0" borderId="6" xfId="0" applyFont="1" applyBorder="1" applyProtection="1"/>
    <xf numFmtId="5" fontId="3" fillId="0" borderId="6" xfId="0" applyNumberFormat="1" applyFont="1" applyBorder="1" applyProtection="1"/>
    <xf numFmtId="37" fontId="3" fillId="0" borderId="6" xfId="0" applyNumberFormat="1" applyFont="1" applyBorder="1" applyProtection="1"/>
    <xf numFmtId="37" fontId="3" fillId="0" borderId="7" xfId="0" applyNumberFormat="1" applyFont="1" applyBorder="1" applyProtection="1"/>
    <xf numFmtId="37" fontId="3" fillId="0" borderId="8" xfId="0" applyNumberFormat="1" applyFont="1" applyBorder="1" applyAlignment="1" applyProtection="1">
      <alignment horizontal="center"/>
    </xf>
    <xf numFmtId="166" fontId="3" fillId="0" borderId="6" xfId="0" applyNumberFormat="1" applyFont="1" applyBorder="1" applyProtection="1"/>
    <xf numFmtId="37" fontId="3" fillId="0" borderId="6" xfId="0" applyFont="1" applyBorder="1" applyAlignment="1" applyProtection="1">
      <alignment horizontal="right"/>
    </xf>
    <xf numFmtId="37" fontId="3" fillId="0" borderId="4" xfId="0" applyFont="1" applyBorder="1" applyAlignment="1" applyProtection="1">
      <alignment horizontal="right"/>
    </xf>
    <xf numFmtId="37" fontId="3" fillId="0" borderId="3" xfId="0" applyNumberFormat="1" applyFont="1" applyBorder="1" applyProtection="1"/>
    <xf numFmtId="37" fontId="3" fillId="0" borderId="3" xfId="0" applyNumberFormat="1" applyFont="1" applyBorder="1" applyAlignment="1" applyProtection="1">
      <alignment horizontal="center"/>
    </xf>
    <xf numFmtId="39" fontId="3" fillId="0" borderId="0" xfId="0" applyNumberFormat="1" applyFont="1" applyProtection="1"/>
    <xf numFmtId="37" fontId="3" fillId="3" borderId="0" xfId="0" applyFont="1" applyFill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37" fontId="3" fillId="0" borderId="0" xfId="0" applyFont="1" applyBorder="1" applyProtection="1"/>
    <xf numFmtId="37" fontId="3" fillId="0" borderId="0" xfId="0" applyFont="1" applyFill="1" applyBorder="1" applyProtection="1"/>
    <xf numFmtId="37" fontId="3" fillId="0" borderId="0" xfId="0" applyNumberFormat="1" applyFont="1" applyFill="1" applyProtection="1"/>
    <xf numFmtId="37" fontId="3" fillId="0" borderId="0" xfId="0" applyFont="1" applyFill="1" applyBorder="1" applyAlignment="1" applyProtection="1">
      <alignment horizontal="center"/>
    </xf>
    <xf numFmtId="37" fontId="3" fillId="0" borderId="0" xfId="0" applyNumberFormat="1" applyFont="1" applyFill="1" applyBorder="1" applyProtection="1"/>
    <xf numFmtId="37" fontId="3" fillId="0" borderId="0" xfId="0" applyFont="1" applyFill="1" applyProtection="1"/>
    <xf numFmtId="37" fontId="3" fillId="0" borderId="0" xfId="0" applyFont="1" applyFill="1" applyAlignment="1" applyProtection="1">
      <alignment horizontal="right"/>
    </xf>
    <xf numFmtId="37" fontId="3" fillId="0" borderId="0" xfId="0" applyFont="1" applyFill="1" applyAlignment="1" applyProtection="1">
      <alignment horizontal="center"/>
    </xf>
    <xf numFmtId="37" fontId="4" fillId="0" borderId="0" xfId="0" applyFont="1" applyFill="1" applyProtection="1"/>
    <xf numFmtId="167" fontId="4" fillId="0" borderId="0" xfId="0" applyNumberFormat="1" applyFont="1" applyFill="1" applyProtection="1"/>
    <xf numFmtId="7" fontId="3" fillId="0" borderId="0" xfId="0" applyNumberFormat="1" applyFont="1" applyFill="1" applyProtection="1"/>
    <xf numFmtId="37" fontId="2" fillId="0" borderId="0" xfId="0" applyFont="1" applyFill="1" applyAlignment="1" applyProtection="1">
      <alignment horizontal="center"/>
    </xf>
    <xf numFmtId="37" fontId="3" fillId="0" borderId="0" xfId="0" applyFont="1" applyFill="1" applyAlignment="1" applyProtection="1">
      <alignment horizontal="centerContinuous"/>
    </xf>
    <xf numFmtId="165" fontId="3" fillId="0" borderId="0" xfId="0" applyNumberFormat="1" applyFont="1" applyFill="1" applyAlignment="1" applyProtection="1">
      <alignment horizontal="center"/>
    </xf>
    <xf numFmtId="171" fontId="3" fillId="0" borderId="0" xfId="0" applyNumberFormat="1" applyFont="1" applyFill="1" applyAlignment="1" applyProtection="1">
      <alignment horizontal="center"/>
    </xf>
    <xf numFmtId="37" fontId="3" fillId="0" borderId="6" xfId="0" applyNumberFormat="1" applyFont="1" applyFill="1" applyBorder="1" applyProtection="1"/>
    <xf numFmtId="37" fontId="4" fillId="0" borderId="0" xfId="0" applyFont="1" applyFill="1" applyAlignment="1" applyProtection="1">
      <alignment horizontal="centerContinuous"/>
    </xf>
    <xf numFmtId="37" fontId="3" fillId="0" borderId="3" xfId="0" quotePrefix="1" applyFont="1" applyBorder="1" applyProtection="1"/>
    <xf numFmtId="37" fontId="3" fillId="0" borderId="4" xfId="0" quotePrefix="1" applyFont="1" applyBorder="1" applyProtection="1"/>
    <xf numFmtId="7" fontId="3" fillId="0" borderId="2" xfId="0" applyNumberFormat="1" applyFont="1" applyBorder="1" applyProtection="1"/>
    <xf numFmtId="37" fontId="3" fillId="0" borderId="6" xfId="0" applyFont="1" applyFill="1" applyBorder="1" applyProtection="1"/>
    <xf numFmtId="172" fontId="2" fillId="0" borderId="0" xfId="0" applyNumberFormat="1" applyFont="1" applyProtection="1"/>
    <xf numFmtId="37" fontId="3" fillId="0" borderId="9" xfId="0" applyFont="1" applyFill="1" applyBorder="1" applyProtection="1"/>
    <xf numFmtId="37" fontId="3" fillId="0" borderId="2" xfId="0" applyFont="1" applyFill="1" applyBorder="1" applyProtection="1"/>
    <xf numFmtId="37" fontId="3" fillId="0" borderId="4" xfId="0" applyFont="1" applyFill="1" applyBorder="1" applyProtection="1"/>
    <xf numFmtId="37" fontId="3" fillId="0" borderId="8" xfId="0" applyFont="1" applyFill="1" applyBorder="1" applyProtection="1"/>
    <xf numFmtId="5" fontId="3" fillId="0" borderId="0" xfId="0" applyNumberFormat="1" applyFont="1" applyFill="1" applyProtection="1"/>
    <xf numFmtId="5" fontId="3" fillId="0" borderId="6" xfId="0" applyNumberFormat="1" applyFont="1" applyFill="1" applyBorder="1" applyProtection="1"/>
    <xf numFmtId="37" fontId="3" fillId="0" borderId="4" xfId="0" applyFont="1" applyFill="1" applyBorder="1" applyAlignment="1" applyProtection="1">
      <alignment horizontal="center"/>
    </xf>
    <xf numFmtId="37" fontId="3" fillId="0" borderId="4" xfId="0" applyNumberFormat="1" applyFont="1" applyFill="1" applyBorder="1" applyAlignment="1" applyProtection="1">
      <alignment horizontal="center"/>
    </xf>
    <xf numFmtId="37" fontId="3" fillId="0" borderId="8" xfId="0" applyNumberFormat="1" applyFont="1" applyFill="1" applyBorder="1" applyAlignment="1" applyProtection="1">
      <alignment horizontal="center"/>
    </xf>
    <xf numFmtId="37" fontId="3" fillId="0" borderId="8" xfId="0" applyNumberFormat="1" applyFont="1" applyFill="1" applyBorder="1" applyProtection="1"/>
    <xf numFmtId="7" fontId="3" fillId="0" borderId="0" xfId="0" applyNumberFormat="1" applyFont="1" applyProtection="1"/>
    <xf numFmtId="7" fontId="3" fillId="0" borderId="6" xfId="0" applyNumberFormat="1" applyFont="1" applyFill="1" applyBorder="1" applyProtection="1"/>
    <xf numFmtId="37" fontId="3" fillId="0" borderId="10" xfId="0" applyFont="1" applyBorder="1" applyAlignment="1" applyProtection="1">
      <alignment horizontal="centerContinuous"/>
    </xf>
    <xf numFmtId="5" fontId="3" fillId="0" borderId="11" xfId="0" applyNumberFormat="1" applyFont="1" applyBorder="1" applyProtection="1"/>
    <xf numFmtId="37" fontId="3" fillId="0" borderId="11" xfId="0" applyNumberFormat="1" applyFont="1" applyBorder="1" applyProtection="1"/>
    <xf numFmtId="37" fontId="5" fillId="0" borderId="0" xfId="0" applyFont="1" applyProtection="1"/>
    <xf numFmtId="5" fontId="3" fillId="0" borderId="0" xfId="0" applyNumberFormat="1" applyFont="1" applyBorder="1" applyProtection="1"/>
    <xf numFmtId="7" fontId="3" fillId="0" borderId="6" xfId="0" applyNumberFormat="1" applyFont="1" applyFill="1" applyBorder="1" applyAlignment="1" applyProtection="1">
      <alignment horizontal="center"/>
    </xf>
    <xf numFmtId="37" fontId="3" fillId="0" borderId="6" xfId="0" applyNumberFormat="1" applyFont="1" applyFill="1" applyBorder="1" applyAlignment="1" applyProtection="1">
      <alignment horizontal="center"/>
    </xf>
    <xf numFmtId="37" fontId="3" fillId="0" borderId="12" xfId="0" applyFont="1" applyBorder="1" applyAlignment="1" applyProtection="1">
      <alignment horizontal="center"/>
    </xf>
    <xf numFmtId="10" fontId="3" fillId="0" borderId="0" xfId="0" applyNumberFormat="1" applyFont="1"/>
    <xf numFmtId="37" fontId="3" fillId="0" borderId="6" xfId="0" applyFont="1" applyFill="1" applyBorder="1" applyAlignment="1" applyProtection="1">
      <alignment horizontal="center"/>
    </xf>
    <xf numFmtId="37" fontId="3" fillId="0" borderId="13" xfId="0" applyFont="1" applyBorder="1" applyAlignment="1" applyProtection="1">
      <alignment horizontal="center"/>
    </xf>
    <xf numFmtId="37" fontId="3" fillId="0" borderId="9" xfId="0" applyFont="1" applyBorder="1" applyAlignment="1" applyProtection="1">
      <alignment horizontal="center"/>
    </xf>
    <xf numFmtId="37" fontId="3" fillId="0" borderId="14" xfId="0" applyFont="1" applyBorder="1" applyAlignment="1" applyProtection="1">
      <alignment horizontal="center"/>
    </xf>
    <xf numFmtId="37" fontId="3" fillId="0" borderId="1" xfId="0" applyFont="1" applyBorder="1" applyAlignment="1" applyProtection="1">
      <alignment horizontal="right"/>
    </xf>
    <xf numFmtId="37" fontId="3" fillId="0" borderId="5" xfId="0" applyFont="1" applyBorder="1" applyAlignment="1" applyProtection="1">
      <alignment horizontal="right"/>
    </xf>
    <xf numFmtId="37" fontId="3" fillId="4" borderId="4" xfId="0" applyFont="1" applyFill="1" applyBorder="1" applyProtection="1"/>
    <xf numFmtId="37" fontId="3" fillId="4" borderId="8" xfId="0" applyFont="1" applyFill="1" applyBorder="1" applyProtection="1"/>
    <xf numFmtId="37" fontId="3" fillId="0" borderId="5" xfId="0" applyNumberFormat="1" applyFont="1" applyFill="1" applyBorder="1" applyProtection="1"/>
    <xf numFmtId="37" fontId="3" fillId="0" borderId="5" xfId="0" applyFont="1" applyFill="1" applyBorder="1" applyAlignment="1" applyProtection="1">
      <alignment horizontal="right"/>
    </xf>
    <xf numFmtId="37" fontId="0" fillId="0" borderId="0" xfId="0" applyFill="1"/>
    <xf numFmtId="37" fontId="3" fillId="0" borderId="7" xfId="0" applyNumberFormat="1" applyFont="1" applyFill="1" applyBorder="1" applyProtection="1"/>
    <xf numFmtId="37" fontId="3" fillId="0" borderId="7" xfId="0" applyFont="1" applyFill="1" applyBorder="1" applyAlignment="1" applyProtection="1">
      <alignment horizontal="right"/>
    </xf>
    <xf numFmtId="37" fontId="6" fillId="0" borderId="0" xfId="0" applyFont="1" applyFill="1" applyBorder="1" applyAlignment="1" applyProtection="1">
      <alignment horizontal="center"/>
    </xf>
    <xf numFmtId="37" fontId="3" fillId="4" borderId="9" xfId="0" applyFont="1" applyFill="1" applyBorder="1" applyProtection="1"/>
    <xf numFmtId="37" fontId="3" fillId="4" borderId="8" xfId="0" applyNumberFormat="1" applyFont="1" applyFill="1" applyBorder="1" applyProtection="1"/>
    <xf numFmtId="37" fontId="3" fillId="0" borderId="11" xfId="0" applyFont="1" applyBorder="1" applyAlignment="1" applyProtection="1">
      <alignment horizontal="centerContinuous"/>
    </xf>
    <xf numFmtId="37" fontId="3" fillId="0" borderId="15" xfId="0" applyFont="1" applyBorder="1" applyAlignment="1" applyProtection="1">
      <alignment horizontal="centerContinuous"/>
    </xf>
    <xf numFmtId="37" fontId="3" fillId="0" borderId="0" xfId="0" applyFont="1" applyBorder="1" applyAlignment="1" applyProtection="1">
      <alignment horizontal="center"/>
    </xf>
    <xf numFmtId="37" fontId="3" fillId="0" borderId="0" xfId="0" applyFont="1" applyBorder="1" applyAlignment="1" applyProtection="1"/>
    <xf numFmtId="37" fontId="3" fillId="0" borderId="16" xfId="0" applyFont="1" applyBorder="1" applyAlignment="1" applyProtection="1">
      <alignment horizontal="centerContinuous"/>
    </xf>
    <xf numFmtId="37" fontId="3" fillId="0" borderId="17" xfId="0" applyFont="1" applyBorder="1" applyAlignment="1" applyProtection="1">
      <alignment horizontal="centerContinuous"/>
    </xf>
    <xf numFmtId="37" fontId="3" fillId="0" borderId="18" xfId="0" applyFont="1" applyBorder="1" applyAlignment="1" applyProtection="1">
      <alignment horizontal="centerContinuous"/>
    </xf>
    <xf numFmtId="37" fontId="3" fillId="0" borderId="0" xfId="0" applyFont="1" applyAlignment="1" applyProtection="1">
      <alignment horizontal="center" wrapText="1"/>
    </xf>
    <xf numFmtId="37" fontId="7" fillId="0" borderId="0" xfId="0" applyFont="1" applyProtection="1"/>
    <xf numFmtId="37" fontId="8" fillId="0" borderId="0" xfId="0" applyFont="1" applyProtection="1"/>
    <xf numFmtId="37" fontId="3" fillId="0" borderId="0" xfId="0" applyFont="1" applyAlignment="1" applyProtection="1"/>
    <xf numFmtId="37" fontId="0" fillId="0" borderId="1" xfId="0" applyBorder="1"/>
    <xf numFmtId="37" fontId="4" fillId="0" borderId="2" xfId="0" applyFont="1" applyFill="1" applyBorder="1" applyProtection="1"/>
    <xf numFmtId="166" fontId="3" fillId="0" borderId="2" xfId="0" quotePrefix="1" applyNumberFormat="1" applyFont="1" applyBorder="1" applyAlignment="1" applyProtection="1">
      <alignment horizontal="center"/>
    </xf>
    <xf numFmtId="166" fontId="3" fillId="0" borderId="0" xfId="0" applyNumberFormat="1" applyFont="1" applyAlignment="1" applyProtection="1">
      <alignment horizontal="center"/>
    </xf>
    <xf numFmtId="166" fontId="3" fillId="0" borderId="0" xfId="0" applyNumberFormat="1" applyFont="1" applyFill="1" applyAlignment="1" applyProtection="1">
      <alignment horizontal="center"/>
    </xf>
    <xf numFmtId="166" fontId="3" fillId="0" borderId="6" xfId="0" applyNumberFormat="1" applyFont="1" applyFill="1" applyBorder="1" applyAlignment="1" applyProtection="1">
      <alignment horizontal="center"/>
    </xf>
    <xf numFmtId="37" fontId="0" fillId="0" borderId="2" xfId="0" applyBorder="1"/>
    <xf numFmtId="37" fontId="3" fillId="0" borderId="5" xfId="0" applyFont="1" applyBorder="1" applyAlignment="1" applyProtection="1">
      <alignment horizontal="centerContinuous"/>
    </xf>
    <xf numFmtId="37" fontId="3" fillId="0" borderId="7" xfId="0" applyFont="1" applyBorder="1" applyAlignment="1" applyProtection="1">
      <alignment horizontal="centerContinuous"/>
    </xf>
    <xf numFmtId="37" fontId="3" fillId="0" borderId="8" xfId="0" applyFont="1" applyBorder="1" applyAlignment="1" applyProtection="1">
      <alignment horizontal="centerContinuous"/>
    </xf>
    <xf numFmtId="7" fontId="3" fillId="4" borderId="0" xfId="0" applyNumberFormat="1" applyFont="1" applyFill="1" applyProtection="1"/>
    <xf numFmtId="5" fontId="3" fillId="4" borderId="0" xfId="0" applyNumberFormat="1" applyFont="1" applyFill="1" applyProtection="1"/>
    <xf numFmtId="37" fontId="3" fillId="4" borderId="0" xfId="0" applyFont="1" applyFill="1" applyProtection="1"/>
    <xf numFmtId="37" fontId="3" fillId="4" borderId="0" xfId="0" applyNumberFormat="1" applyFont="1" applyFill="1" applyProtection="1"/>
    <xf numFmtId="166" fontId="3" fillId="4" borderId="0" xfId="0" applyNumberFormat="1" applyFont="1" applyFill="1" applyProtection="1"/>
    <xf numFmtId="37" fontId="3" fillId="4" borderId="5" xfId="0" applyFont="1" applyFill="1" applyBorder="1" applyAlignment="1" applyProtection="1">
      <alignment horizontal="right"/>
    </xf>
    <xf numFmtId="7" fontId="3" fillId="4" borderId="6" xfId="0" applyNumberFormat="1" applyFont="1" applyFill="1" applyBorder="1" applyProtection="1"/>
    <xf numFmtId="5" fontId="3" fillId="4" borderId="6" xfId="0" applyNumberFormat="1" applyFont="1" applyFill="1" applyBorder="1" applyProtection="1"/>
    <xf numFmtId="37" fontId="3" fillId="4" borderId="6" xfId="0" applyFont="1" applyFill="1" applyBorder="1" applyProtection="1"/>
    <xf numFmtId="37" fontId="3" fillId="4" borderId="6" xfId="0" applyNumberFormat="1" applyFont="1" applyFill="1" applyBorder="1" applyProtection="1"/>
    <xf numFmtId="37" fontId="3" fillId="4" borderId="7" xfId="0" applyNumberFormat="1" applyFont="1" applyFill="1" applyBorder="1" applyProtection="1"/>
    <xf numFmtId="37" fontId="3" fillId="4" borderId="8" xfId="0" applyNumberFormat="1" applyFont="1" applyFill="1" applyBorder="1" applyAlignment="1" applyProtection="1">
      <alignment horizontal="center"/>
    </xf>
    <xf numFmtId="166" fontId="3" fillId="4" borderId="6" xfId="0" applyNumberFormat="1" applyFont="1" applyFill="1" applyBorder="1" applyProtection="1"/>
    <xf numFmtId="37" fontId="3" fillId="4" borderId="7" xfId="0" applyFont="1" applyFill="1" applyBorder="1" applyAlignment="1" applyProtection="1">
      <alignment horizontal="right"/>
    </xf>
    <xf numFmtId="37" fontId="3" fillId="0" borderId="13" xfId="0" applyFont="1" applyFill="1" applyBorder="1" applyProtection="1"/>
    <xf numFmtId="37" fontId="3" fillId="0" borderId="1" xfId="0" applyFont="1" applyFill="1" applyBorder="1" applyProtection="1"/>
    <xf numFmtId="37" fontId="3" fillId="0" borderId="5" xfId="0" applyFont="1" applyFill="1" applyBorder="1" applyProtection="1"/>
    <xf numFmtId="7" fontId="3" fillId="0" borderId="21" xfId="0" applyNumberFormat="1" applyFont="1" applyFill="1" applyBorder="1" applyProtection="1"/>
    <xf numFmtId="7" fontId="3" fillId="0" borderId="22" xfId="0" applyNumberFormat="1" applyFont="1" applyFill="1" applyBorder="1" applyProtection="1"/>
    <xf numFmtId="37" fontId="2" fillId="0" borderId="0" xfId="0" applyFont="1"/>
    <xf numFmtId="7" fontId="3" fillId="0" borderId="0" xfId="0" applyNumberFormat="1" applyFont="1" applyFill="1" applyBorder="1" applyProtection="1"/>
    <xf numFmtId="39" fontId="7" fillId="0" borderId="0" xfId="0" applyNumberFormat="1" applyFont="1" applyProtection="1"/>
    <xf numFmtId="7" fontId="3" fillId="0" borderId="23" xfId="0" applyNumberFormat="1" applyFont="1" applyBorder="1" applyProtection="1"/>
    <xf numFmtId="37" fontId="3" fillId="0" borderId="2" xfId="0" applyNumberFormat="1" applyFont="1" applyFill="1" applyBorder="1" applyProtection="1"/>
    <xf numFmtId="166" fontId="3" fillId="0" borderId="2" xfId="0" applyNumberFormat="1" applyFont="1" applyFill="1" applyBorder="1" applyProtection="1"/>
    <xf numFmtId="37" fontId="3" fillId="0" borderId="1" xfId="0" applyFont="1" applyFill="1" applyBorder="1" applyAlignment="1" applyProtection="1">
      <alignment horizontal="right"/>
    </xf>
    <xf numFmtId="37" fontId="3" fillId="0" borderId="3" xfId="0" applyFont="1" applyFill="1" applyBorder="1" applyProtection="1"/>
    <xf numFmtId="166" fontId="3" fillId="0" borderId="0" xfId="0" applyNumberFormat="1" applyFont="1" applyFill="1" applyProtection="1"/>
    <xf numFmtId="7" fontId="3" fillId="0" borderId="0" xfId="0" applyNumberFormat="1" applyFont="1" applyFill="1" applyAlignment="1" applyProtection="1">
      <alignment horizontal="center"/>
    </xf>
    <xf numFmtId="7" fontId="3" fillId="0" borderId="2" xfId="0" applyNumberFormat="1" applyFont="1" applyFill="1" applyBorder="1" applyProtection="1"/>
    <xf numFmtId="37" fontId="3" fillId="4" borderId="14" xfId="0" applyNumberFormat="1" applyFont="1" applyFill="1" applyBorder="1" applyProtection="1"/>
    <xf numFmtId="7" fontId="3" fillId="5" borderId="0" xfId="0" applyNumberFormat="1" applyFont="1" applyFill="1" applyProtection="1"/>
    <xf numFmtId="37" fontId="3" fillId="5" borderId="0" xfId="0" applyFont="1" applyFill="1" applyProtection="1"/>
    <xf numFmtId="37" fontId="3" fillId="5" borderId="4" xfId="0" applyFont="1" applyFill="1" applyBorder="1" applyProtection="1"/>
    <xf numFmtId="37" fontId="3" fillId="5" borderId="9" xfId="0" applyFont="1" applyFill="1" applyBorder="1" applyProtection="1"/>
    <xf numFmtId="166" fontId="3" fillId="5" borderId="0" xfId="0" applyNumberFormat="1" applyFont="1" applyFill="1" applyProtection="1"/>
    <xf numFmtId="37" fontId="3" fillId="5" borderId="5" xfId="0" applyFont="1" applyFill="1" applyBorder="1" applyAlignment="1" applyProtection="1">
      <alignment horizontal="right"/>
    </xf>
    <xf numFmtId="7" fontId="3" fillId="5" borderId="0" xfId="0" applyNumberFormat="1" applyFont="1" applyFill="1" applyAlignment="1" applyProtection="1">
      <alignment horizontal="center"/>
    </xf>
    <xf numFmtId="7" fontId="3" fillId="5" borderId="6" xfId="0" applyNumberFormat="1" applyFont="1" applyFill="1" applyBorder="1" applyProtection="1"/>
    <xf numFmtId="37" fontId="3" fillId="5" borderId="6" xfId="0" applyFont="1" applyFill="1" applyBorder="1" applyProtection="1"/>
    <xf numFmtId="37" fontId="3" fillId="5" borderId="8" xfId="0" applyFont="1" applyFill="1" applyBorder="1" applyProtection="1"/>
    <xf numFmtId="5" fontId="3" fillId="5" borderId="6" xfId="0" applyNumberFormat="1" applyFont="1" applyFill="1" applyBorder="1" applyProtection="1"/>
    <xf numFmtId="37" fontId="3" fillId="5" borderId="6" xfId="0" applyNumberFormat="1" applyFont="1" applyFill="1" applyBorder="1" applyProtection="1"/>
    <xf numFmtId="5" fontId="3" fillId="5" borderId="7" xfId="0" quotePrefix="1" applyNumberFormat="1" applyFont="1" applyFill="1" applyBorder="1" applyAlignment="1" applyProtection="1">
      <alignment horizontal="center"/>
    </xf>
    <xf numFmtId="37" fontId="3" fillId="5" borderId="6" xfId="0" applyNumberFormat="1" applyFont="1" applyFill="1" applyBorder="1" applyAlignment="1" applyProtection="1">
      <alignment horizontal="center"/>
    </xf>
    <xf numFmtId="5" fontId="3" fillId="5" borderId="6" xfId="0" applyNumberFormat="1" applyFont="1" applyFill="1" applyBorder="1" applyAlignment="1" applyProtection="1">
      <alignment horizontal="center"/>
    </xf>
    <xf numFmtId="37" fontId="3" fillId="5" borderId="6" xfId="0" applyFont="1" applyFill="1" applyBorder="1" applyAlignment="1" applyProtection="1">
      <alignment horizontal="center"/>
    </xf>
    <xf numFmtId="37" fontId="3" fillId="5" borderId="8" xfId="0" applyFont="1" applyFill="1" applyBorder="1" applyAlignment="1" applyProtection="1">
      <alignment horizontal="center"/>
    </xf>
    <xf numFmtId="7" fontId="3" fillId="5" borderId="6" xfId="0" applyNumberFormat="1" applyFont="1" applyFill="1" applyBorder="1" applyAlignment="1" applyProtection="1">
      <alignment horizontal="center"/>
    </xf>
    <xf numFmtId="37" fontId="3" fillId="5" borderId="8" xfId="0" applyNumberFormat="1" applyFont="1" applyFill="1" applyBorder="1" applyProtection="1"/>
    <xf numFmtId="166" fontId="3" fillId="5" borderId="6" xfId="0" applyNumberFormat="1" applyFont="1" applyFill="1" applyBorder="1" applyProtection="1"/>
    <xf numFmtId="37" fontId="3" fillId="5" borderId="7" xfId="0" applyFont="1" applyFill="1" applyBorder="1" applyAlignment="1" applyProtection="1">
      <alignment horizontal="right"/>
    </xf>
    <xf numFmtId="37" fontId="3" fillId="5" borderId="19" xfId="0" applyNumberFormat="1" applyFont="1" applyFill="1" applyBorder="1" applyProtection="1"/>
    <xf numFmtId="7" fontId="3" fillId="5" borderId="12" xfId="0" applyNumberFormat="1" applyFont="1" applyFill="1" applyBorder="1" applyAlignment="1" applyProtection="1">
      <alignment horizontal="center"/>
    </xf>
    <xf numFmtId="37" fontId="3" fillId="5" borderId="12" xfId="0" applyNumberFormat="1" applyFont="1" applyFill="1" applyBorder="1" applyAlignment="1" applyProtection="1">
      <alignment horizontal="center"/>
    </xf>
    <xf numFmtId="37" fontId="3" fillId="5" borderId="20" xfId="0" applyNumberFormat="1" applyFont="1" applyFill="1" applyBorder="1" applyAlignment="1" applyProtection="1">
      <alignment horizontal="center"/>
    </xf>
    <xf numFmtId="37" fontId="3" fillId="0" borderId="7" xfId="0" applyFont="1" applyBorder="1" applyAlignment="1" applyProtection="1">
      <alignment horizontal="center"/>
    </xf>
    <xf numFmtId="5" fontId="3" fillId="0" borderId="5" xfId="0" applyNumberFormat="1" applyFont="1" applyFill="1" applyBorder="1" applyProtection="1"/>
    <xf numFmtId="37" fontId="3" fillId="0" borderId="19" xfId="0" applyNumberFormat="1" applyFont="1" applyFill="1" applyBorder="1" applyProtection="1"/>
    <xf numFmtId="37" fontId="3" fillId="0" borderId="0" xfId="0" applyNumberFormat="1" applyFont="1" applyFill="1" applyAlignment="1" applyProtection="1">
      <alignment horizontal="center"/>
    </xf>
    <xf numFmtId="37" fontId="3" fillId="0" borderId="19" xfId="0" applyNumberFormat="1" applyFont="1" applyFill="1" applyBorder="1" applyAlignment="1" applyProtection="1">
      <alignment horizontal="center"/>
    </xf>
    <xf numFmtId="37" fontId="3" fillId="0" borderId="10" xfId="0" applyFont="1" applyBorder="1" applyAlignment="1" applyProtection="1"/>
    <xf numFmtId="37" fontId="3" fillId="0" borderId="11" xfId="0" applyFont="1" applyBorder="1" applyAlignment="1" applyProtection="1"/>
    <xf numFmtId="37" fontId="3" fillId="0" borderId="15" xfId="0" applyFont="1" applyBorder="1" applyAlignment="1" applyProtection="1"/>
    <xf numFmtId="173" fontId="3" fillId="0" borderId="2" xfId="0" applyNumberFormat="1" applyFont="1" applyBorder="1" applyProtection="1"/>
    <xf numFmtId="5" fontId="0" fillId="0" borderId="0" xfId="1" applyNumberFormat="1" applyFont="1" applyFill="1" applyAlignment="1">
      <alignment horizontal="center"/>
    </xf>
    <xf numFmtId="5" fontId="3" fillId="0" borderId="5" xfId="0" quotePrefix="1" applyNumberFormat="1" applyFont="1" applyFill="1" applyBorder="1" applyAlignment="1" applyProtection="1">
      <alignment horizontal="center"/>
    </xf>
    <xf numFmtId="5" fontId="3" fillId="0" borderId="0" xfId="0" applyNumberFormat="1" applyFont="1" applyFill="1" applyAlignment="1" applyProtection="1">
      <alignment horizontal="center"/>
    </xf>
    <xf numFmtId="37" fontId="3" fillId="0" borderId="5" xfId="0" applyFont="1" applyFill="1" applyBorder="1" applyAlignment="1" applyProtection="1">
      <alignment horizontal="center"/>
    </xf>
    <xf numFmtId="37" fontId="3" fillId="6" borderId="13" xfId="0" applyFont="1" applyFill="1" applyBorder="1" applyProtection="1"/>
    <xf numFmtId="37" fontId="3" fillId="6" borderId="0" xfId="0" applyFont="1" applyFill="1" applyProtection="1"/>
    <xf numFmtId="37" fontId="3" fillId="6" borderId="9" xfId="0" applyFont="1" applyFill="1" applyBorder="1" applyProtection="1"/>
    <xf numFmtId="37" fontId="3" fillId="0" borderId="5" xfId="0" applyNumberFormat="1" applyFont="1" applyFill="1" applyBorder="1" applyAlignment="1" applyProtection="1">
      <alignment horizontal="center"/>
    </xf>
    <xf numFmtId="173" fontId="0" fillId="0" borderId="0" xfId="1" applyNumberFormat="1" applyFont="1" applyFill="1" applyAlignment="1">
      <alignment horizontal="center"/>
    </xf>
    <xf numFmtId="173" fontId="3" fillId="0" borderId="0" xfId="0" applyNumberFormat="1" applyFont="1" applyFill="1" applyAlignment="1" applyProtection="1">
      <alignment horizontal="center"/>
    </xf>
    <xf numFmtId="173" fontId="3" fillId="5" borderId="6" xfId="0" applyNumberFormat="1" applyFont="1" applyFill="1" applyBorder="1" applyAlignment="1" applyProtection="1">
      <alignment horizontal="center"/>
    </xf>
    <xf numFmtId="7" fontId="3" fillId="5" borderId="5" xfId="0" applyNumberFormat="1" applyFont="1" applyFill="1" applyBorder="1" applyProtection="1"/>
    <xf numFmtId="7" fontId="3" fillId="5" borderId="0" xfId="0" applyNumberFormat="1" applyFont="1" applyFill="1" applyBorder="1" applyProtection="1"/>
    <xf numFmtId="37" fontId="3" fillId="5" borderId="0" xfId="0" applyNumberFormat="1" applyFont="1" applyFill="1" applyBorder="1" applyProtection="1"/>
    <xf numFmtId="5" fontId="3" fillId="0" borderId="10" xfId="0" applyNumberFormat="1" applyFont="1" applyBorder="1" applyProtection="1"/>
    <xf numFmtId="37" fontId="3" fillId="0" borderId="11" xfId="0" applyFont="1" applyBorder="1" applyProtection="1"/>
    <xf numFmtId="37" fontId="3" fillId="0" borderId="15" xfId="0" applyNumberFormat="1" applyFont="1" applyBorder="1" applyProtection="1"/>
    <xf numFmtId="4" fontId="3" fillId="0" borderId="0" xfId="0" applyNumberFormat="1" applyFont="1" applyFill="1" applyAlignment="1" applyProtection="1">
      <alignment horizontal="center"/>
    </xf>
    <xf numFmtId="4" fontId="0" fillId="0" borderId="0" xfId="1" applyNumberFormat="1" applyFont="1" applyFill="1" applyAlignment="1">
      <alignment horizontal="center"/>
    </xf>
    <xf numFmtId="4" fontId="3" fillId="5" borderId="6" xfId="0" applyNumberFormat="1" applyFont="1" applyFill="1" applyBorder="1" applyAlignment="1" applyProtection="1">
      <alignment horizontal="center"/>
    </xf>
    <xf numFmtId="7" fontId="3" fillId="0" borderId="24" xfId="0" applyNumberFormat="1" applyFont="1" applyFill="1" applyBorder="1" applyAlignment="1" applyProtection="1">
      <alignment horizontal="center"/>
    </xf>
    <xf numFmtId="5" fontId="3" fillId="0" borderId="7" xfId="0" quotePrefix="1" applyNumberFormat="1" applyFont="1" applyFill="1" applyBorder="1" applyAlignment="1" applyProtection="1">
      <alignment horizontal="center"/>
    </xf>
    <xf numFmtId="5" fontId="3" fillId="0" borderId="6" xfId="0" applyNumberFormat="1" applyFont="1" applyFill="1" applyBorder="1" applyAlignment="1" applyProtection="1">
      <alignment horizontal="center"/>
    </xf>
    <xf numFmtId="37" fontId="3" fillId="0" borderId="8" xfId="0" applyFont="1" applyFill="1" applyBorder="1" applyAlignment="1" applyProtection="1">
      <alignment horizontal="center"/>
    </xf>
    <xf numFmtId="37" fontId="3" fillId="7" borderId="5" xfId="0" applyFont="1" applyFill="1" applyBorder="1" applyAlignment="1" applyProtection="1">
      <alignment horizontal="right"/>
    </xf>
    <xf numFmtId="37" fontId="3" fillId="8" borderId="9" xfId="0" applyFont="1" applyFill="1" applyBorder="1" applyProtection="1"/>
    <xf numFmtId="37" fontId="3" fillId="0" borderId="10" xfId="0" applyFont="1" applyBorder="1" applyAlignment="1" applyProtection="1">
      <alignment horizontal="center"/>
    </xf>
    <xf numFmtId="37" fontId="0" fillId="0" borderId="11" xfId="0" applyBorder="1" applyAlignment="1">
      <alignment horizontal="center"/>
    </xf>
    <xf numFmtId="37" fontId="0" fillId="0" borderId="15" xfId="0" applyBorder="1" applyAlignment="1">
      <alignment horizontal="center"/>
    </xf>
  </cellXfs>
  <cellStyles count="2">
    <cellStyle name="Comma0" xfId="1"/>
    <cellStyle name="Normal" xfId="0" builtinId="0"/>
  </cellStyles>
  <dxfs count="0"/>
  <tableStyles count="0" defaultTableStyle="TableStyleMedium9" defaultPivotStyle="PivotStyleLight16"/>
  <colors>
    <mruColors>
      <color rgb="FF00FFFF"/>
      <color rgb="FF04F0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SUPPLIER2008thru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RTC%20CNG%20Usa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RTC%20Diesel%20Us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MCSpecialFue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DMV%20STATS,%20Etc/IFTA,%20Etc.%20Summary/Summary%20NDOT%2020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DMV%20STATS,%20Etc/IFTA,%20Etc.%20Summary/Summary%20NDOT%20201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MCSpecialFu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G"/>
      <sheetName val="CNG"/>
      <sheetName val="LPGCNGCOMBINED"/>
      <sheetName val="Diesel"/>
      <sheetName val="SFSUPPLIER"/>
      <sheetName val="Revenue Trends"/>
      <sheetName val="NV Gallons Consumed "/>
      <sheetName val="Supply Trends"/>
    </sheetNames>
    <sheetDataSet>
      <sheetData sheetId="0">
        <row r="46">
          <cell r="G46">
            <v>0</v>
          </cell>
          <cell r="H46">
            <v>160392</v>
          </cell>
          <cell r="I46">
            <v>34580.519999999997</v>
          </cell>
        </row>
        <row r="47">
          <cell r="D47">
            <v>0</v>
          </cell>
          <cell r="H47">
            <v>139306</v>
          </cell>
          <cell r="I47">
            <v>30034.37</v>
          </cell>
        </row>
        <row r="48">
          <cell r="D48">
            <v>0</v>
          </cell>
          <cell r="H48">
            <v>151353</v>
          </cell>
          <cell r="I48">
            <v>32631.75</v>
          </cell>
        </row>
        <row r="49">
          <cell r="D49">
            <v>0</v>
          </cell>
          <cell r="H49">
            <v>135311</v>
          </cell>
          <cell r="I49">
            <v>29173.040000000001</v>
          </cell>
        </row>
        <row r="50">
          <cell r="D50">
            <v>0</v>
          </cell>
          <cell r="H50">
            <v>135463</v>
          </cell>
          <cell r="I50">
            <v>29205.82</v>
          </cell>
        </row>
        <row r="51">
          <cell r="D51">
            <v>0</v>
          </cell>
          <cell r="H51">
            <v>122206</v>
          </cell>
          <cell r="I51">
            <v>26347.62</v>
          </cell>
        </row>
        <row r="52">
          <cell r="D52">
            <v>0</v>
          </cell>
          <cell r="H52">
            <v>142756</v>
          </cell>
          <cell r="I52">
            <v>30778.19</v>
          </cell>
        </row>
        <row r="53">
          <cell r="D53">
            <v>0</v>
          </cell>
          <cell r="H53">
            <v>118156</v>
          </cell>
          <cell r="I53">
            <v>25474.45</v>
          </cell>
        </row>
        <row r="54">
          <cell r="D54">
            <v>0</v>
          </cell>
          <cell r="H54">
            <v>75636</v>
          </cell>
          <cell r="I54">
            <v>16307.13</v>
          </cell>
        </row>
        <row r="55">
          <cell r="D55">
            <v>0</v>
          </cell>
          <cell r="H55">
            <v>152671.6</v>
          </cell>
          <cell r="I55">
            <v>32916.000999999997</v>
          </cell>
        </row>
        <row r="56">
          <cell r="D56">
            <v>0</v>
          </cell>
          <cell r="H56">
            <v>164033.09</v>
          </cell>
          <cell r="I56">
            <v>35365.513599999998</v>
          </cell>
        </row>
        <row r="57">
          <cell r="D57">
            <v>0</v>
          </cell>
          <cell r="H57">
            <v>155876.32999999999</v>
          </cell>
          <cell r="I57">
            <v>33606.952100000002</v>
          </cell>
        </row>
      </sheetData>
      <sheetData sheetId="1">
        <row r="46">
          <cell r="G46">
            <v>0</v>
          </cell>
          <cell r="H46">
            <v>80713</v>
          </cell>
          <cell r="I46">
            <v>16610.740000000002</v>
          </cell>
        </row>
        <row r="47">
          <cell r="D47">
            <v>0</v>
          </cell>
          <cell r="H47">
            <v>80064</v>
          </cell>
          <cell r="I47">
            <v>16477.169999999998</v>
          </cell>
        </row>
        <row r="48">
          <cell r="D48">
            <v>0</v>
          </cell>
          <cell r="H48">
            <v>72238</v>
          </cell>
          <cell r="I48">
            <v>14866.58</v>
          </cell>
        </row>
        <row r="49">
          <cell r="D49">
            <v>0</v>
          </cell>
          <cell r="H49">
            <v>86683</v>
          </cell>
          <cell r="I49">
            <v>17839.36</v>
          </cell>
        </row>
        <row r="50">
          <cell r="D50">
            <v>0</v>
          </cell>
          <cell r="H50">
            <v>75231</v>
          </cell>
          <cell r="I50">
            <v>15482.54</v>
          </cell>
        </row>
        <row r="51">
          <cell r="D51">
            <v>0</v>
          </cell>
          <cell r="H51">
            <v>68943</v>
          </cell>
          <cell r="I51">
            <v>14188.47</v>
          </cell>
        </row>
        <row r="52">
          <cell r="D52">
            <v>0</v>
          </cell>
          <cell r="H52">
            <v>83792</v>
          </cell>
          <cell r="I52">
            <v>17244.39</v>
          </cell>
        </row>
        <row r="53">
          <cell r="D53">
            <v>0</v>
          </cell>
          <cell r="H53">
            <v>76357</v>
          </cell>
          <cell r="I53">
            <v>15714.27</v>
          </cell>
        </row>
        <row r="54">
          <cell r="D54">
            <v>0</v>
          </cell>
          <cell r="H54">
            <v>83036</v>
          </cell>
          <cell r="I54">
            <v>17088.810000000001</v>
          </cell>
        </row>
        <row r="55">
          <cell r="D55">
            <v>0</v>
          </cell>
          <cell r="H55">
            <v>83590.934524319062</v>
          </cell>
          <cell r="I55">
            <v>17554.096250107003</v>
          </cell>
        </row>
        <row r="56">
          <cell r="D56">
            <v>0</v>
          </cell>
          <cell r="H56">
            <v>89795.710385013881</v>
          </cell>
          <cell r="I56">
            <v>18857.099180852914</v>
          </cell>
        </row>
        <row r="57">
          <cell r="D57">
            <v>0</v>
          </cell>
          <cell r="H57">
            <v>115718.80017829363</v>
          </cell>
          <cell r="I57">
            <v>24300.948037441663</v>
          </cell>
        </row>
      </sheetData>
      <sheetData sheetId="2" refreshError="1"/>
      <sheetData sheetId="3">
        <row r="43">
          <cell r="H43">
            <v>30333488</v>
          </cell>
          <cell r="I43">
            <v>8026424.3499999996</v>
          </cell>
          <cell r="J43">
            <v>31509.37</v>
          </cell>
        </row>
        <row r="44">
          <cell r="H44">
            <v>32004474</v>
          </cell>
          <cell r="I44">
            <v>8468383.8100000005</v>
          </cell>
          <cell r="J44">
            <v>93585.31</v>
          </cell>
        </row>
        <row r="45">
          <cell r="H45">
            <v>28957785</v>
          </cell>
          <cell r="I45">
            <v>7662345.8799999999</v>
          </cell>
          <cell r="J45">
            <v>184403.18</v>
          </cell>
        </row>
        <row r="46">
          <cell r="H46">
            <v>30655943</v>
          </cell>
          <cell r="I46">
            <v>8111562.4800000004</v>
          </cell>
          <cell r="J46">
            <v>165546.68</v>
          </cell>
        </row>
        <row r="47">
          <cell r="H47">
            <v>27153273</v>
          </cell>
          <cell r="I47">
            <v>7184958.5800000001</v>
          </cell>
          <cell r="J47">
            <v>108568.66</v>
          </cell>
        </row>
        <row r="48">
          <cell r="H48">
            <v>24875277</v>
          </cell>
          <cell r="I48">
            <v>6582162.7999999998</v>
          </cell>
          <cell r="J48">
            <v>226998.72</v>
          </cell>
        </row>
        <row r="49">
          <cell r="H49">
            <v>26827980</v>
          </cell>
          <cell r="I49">
            <v>7098694.8700000001</v>
          </cell>
          <cell r="J49">
            <v>121663.67999999999</v>
          </cell>
        </row>
        <row r="50">
          <cell r="H50">
            <v>24409032</v>
          </cell>
          <cell r="I50">
            <v>6458711.8899999997</v>
          </cell>
          <cell r="J50">
            <v>232864.11</v>
          </cell>
        </row>
        <row r="51">
          <cell r="H51">
            <v>27016458</v>
          </cell>
          <cell r="I51">
            <v>7148576.3700000001</v>
          </cell>
          <cell r="J51">
            <v>288515.32</v>
          </cell>
        </row>
        <row r="52">
          <cell r="H52">
            <v>26830216.416280881</v>
          </cell>
          <cell r="I52">
            <v>7099285.5722297924</v>
          </cell>
          <cell r="J52">
            <v>116818.83210000001</v>
          </cell>
        </row>
        <row r="53">
          <cell r="H53">
            <v>31659919.374475189</v>
          </cell>
          <cell r="I53">
            <v>8377214.700894434</v>
          </cell>
          <cell r="J53">
            <v>237678.07829999999</v>
          </cell>
        </row>
        <row r="54">
          <cell r="H54">
            <v>36428357.874509916</v>
          </cell>
          <cell r="I54">
            <v>9638943.6713993885</v>
          </cell>
          <cell r="J54">
            <v>123552.64350000001</v>
          </cell>
        </row>
      </sheetData>
      <sheetData sheetId="4">
        <row r="60">
          <cell r="H60">
            <v>35041485</v>
          </cell>
        </row>
        <row r="61">
          <cell r="H61">
            <v>33682404</v>
          </cell>
        </row>
        <row r="62">
          <cell r="H62">
            <v>33311602</v>
          </cell>
        </row>
        <row r="63">
          <cell r="H63">
            <v>32786214</v>
          </cell>
        </row>
        <row r="64">
          <cell r="H64">
            <v>24632336</v>
          </cell>
        </row>
        <row r="65">
          <cell r="H65">
            <v>24130026</v>
          </cell>
        </row>
        <row r="66">
          <cell r="H66">
            <v>25152688</v>
          </cell>
        </row>
        <row r="67">
          <cell r="H67">
            <v>22911375</v>
          </cell>
        </row>
        <row r="68">
          <cell r="H68">
            <v>27672161</v>
          </cell>
        </row>
        <row r="69">
          <cell r="H69">
            <v>27529605</v>
          </cell>
        </row>
        <row r="70">
          <cell r="H70">
            <v>28604832</v>
          </cell>
        </row>
        <row r="71">
          <cell r="H71">
            <v>30042803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TCSN"/>
      <sheetName val="RTCWashoe"/>
    </sheetNames>
    <sheetDataSet>
      <sheetData sheetId="0">
        <row r="29">
          <cell r="D29">
            <v>120633</v>
          </cell>
        </row>
        <row r="30">
          <cell r="D30">
            <v>110010</v>
          </cell>
        </row>
        <row r="31">
          <cell r="D31">
            <v>115113</v>
          </cell>
        </row>
        <row r="32">
          <cell r="D32">
            <v>107970.47965566872</v>
          </cell>
        </row>
        <row r="33">
          <cell r="D33">
            <v>113988.2521866696</v>
          </cell>
        </row>
        <row r="34">
          <cell r="D34">
            <v>114872.96883303806</v>
          </cell>
        </row>
        <row r="40">
          <cell r="E40">
            <v>120257</v>
          </cell>
        </row>
      </sheetData>
      <sheetData sheetId="1">
        <row r="30">
          <cell r="D30">
            <v>16887</v>
          </cell>
        </row>
        <row r="31">
          <cell r="D31">
            <v>17747</v>
          </cell>
        </row>
        <row r="32">
          <cell r="D32">
            <v>16956</v>
          </cell>
        </row>
        <row r="33">
          <cell r="D33">
            <v>16337</v>
          </cell>
        </row>
        <row r="34">
          <cell r="D34">
            <v>16199.094612814351</v>
          </cell>
        </row>
        <row r="35">
          <cell r="D35">
            <v>17238.173398206229</v>
          </cell>
        </row>
        <row r="36">
          <cell r="C36">
            <v>17359.975458409048</v>
          </cell>
        </row>
        <row r="37">
          <cell r="C37">
            <v>18198.282195908316</v>
          </cell>
        </row>
        <row r="38">
          <cell r="C38">
            <v>17737.261613517789</v>
          </cell>
        </row>
        <row r="39">
          <cell r="C39">
            <v>14396.546704378916</v>
          </cell>
        </row>
        <row r="40">
          <cell r="C40">
            <v>20463.924055923551</v>
          </cell>
        </row>
        <row r="41">
          <cell r="C41">
            <v>15516.855593528337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TCSN"/>
      <sheetName val="RTCWASHOE"/>
    </sheetNames>
    <sheetDataSet>
      <sheetData sheetId="0">
        <row r="9">
          <cell r="D9">
            <v>372611.22000000003</v>
          </cell>
          <cell r="E9">
            <v>179691</v>
          </cell>
        </row>
        <row r="10">
          <cell r="D10">
            <v>334036</v>
          </cell>
          <cell r="E10">
            <v>0</v>
          </cell>
        </row>
        <row r="11">
          <cell r="D11">
            <v>404365</v>
          </cell>
          <cell r="E11">
            <v>0</v>
          </cell>
        </row>
        <row r="12">
          <cell r="D12">
            <v>0</v>
          </cell>
          <cell r="E12">
            <v>420888.21</v>
          </cell>
        </row>
        <row r="13">
          <cell r="D13">
            <v>35025.79</v>
          </cell>
          <cell r="E13">
            <v>415701.86</v>
          </cell>
        </row>
        <row r="14">
          <cell r="D14">
            <v>0</v>
          </cell>
          <cell r="E14">
            <v>479383.37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</sheetData>
      <sheetData sheetId="1">
        <row r="8">
          <cell r="G8">
            <v>65217.72</v>
          </cell>
        </row>
        <row r="11">
          <cell r="G11">
            <v>67300.34</v>
          </cell>
        </row>
        <row r="12">
          <cell r="G12">
            <v>71615.06</v>
          </cell>
        </row>
        <row r="13">
          <cell r="G13">
            <v>71899.88</v>
          </cell>
        </row>
        <row r="14">
          <cell r="H14">
            <v>74108</v>
          </cell>
        </row>
        <row r="15">
          <cell r="H15">
            <v>73147</v>
          </cell>
        </row>
        <row r="16">
          <cell r="H16">
            <v>69484</v>
          </cell>
        </row>
        <row r="17">
          <cell r="H17">
            <v>69046</v>
          </cell>
        </row>
        <row r="18">
          <cell r="H18">
            <v>64693</v>
          </cell>
        </row>
        <row r="19">
          <cell r="H19">
            <v>63237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SpecialFuel"/>
      <sheetName val="SFRevenueAllocToHwyFnd"/>
      <sheetName val="ActualRevToDate"/>
      <sheetName val="RevenueList"/>
      <sheetName val="ProjRevChart"/>
      <sheetName val="Trends"/>
      <sheetName val="HwyFundLongTerm"/>
      <sheetName val="1960-1970"/>
      <sheetName val="1970-1980"/>
      <sheetName val="1980-1990"/>
      <sheetName val="1990-2000"/>
      <sheetName val="2000-2010"/>
      <sheetName val="2010-2020"/>
      <sheetName val="2020-2030"/>
    </sheetNames>
    <sheetDataSet>
      <sheetData sheetId="0">
        <row r="6">
          <cell r="R6">
            <v>0</v>
          </cell>
          <cell r="S6">
            <v>0</v>
          </cell>
        </row>
        <row r="7">
          <cell r="S7">
            <v>0</v>
          </cell>
        </row>
        <row r="8">
          <cell r="S8">
            <v>6768207.8499999996</v>
          </cell>
        </row>
        <row r="9">
          <cell r="S9">
            <v>6978776.96</v>
          </cell>
        </row>
        <row r="10">
          <cell r="S10">
            <v>7745490.347318992</v>
          </cell>
        </row>
        <row r="11">
          <cell r="S11">
            <v>6612430.7608812749</v>
          </cell>
        </row>
        <row r="12">
          <cell r="S12">
            <v>5589718.0931286495</v>
          </cell>
        </row>
        <row r="13">
          <cell r="S13">
            <v>7035088.3997084582</v>
          </cell>
        </row>
        <row r="14">
          <cell r="S14">
            <v>5213321.5227213996</v>
          </cell>
        </row>
        <row r="15">
          <cell r="S15">
            <v>4800508.609760588</v>
          </cell>
        </row>
        <row r="16">
          <cell r="S16">
            <v>7110308.3809433579</v>
          </cell>
        </row>
        <row r="17">
          <cell r="S17">
            <v>5903855.8716444308</v>
          </cell>
        </row>
        <row r="20">
          <cell r="S20">
            <v>13785517.269437114</v>
          </cell>
        </row>
      </sheetData>
      <sheetData sheetId="1">
        <row r="6">
          <cell r="T6">
            <v>6301295.5199999996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12 SUMMARY"/>
      <sheetName val="CALENDAR YEAR SUMMARY"/>
      <sheetName val="OUTGOING NV IFTA CARRIERS"/>
      <sheetName val="INCOMING NON NV IFTA CARRIERS"/>
    </sheetNames>
    <sheetDataSet>
      <sheetData sheetId="0" refreshError="1"/>
      <sheetData sheetId="1" refreshError="1"/>
      <sheetData sheetId="2">
        <row r="53">
          <cell r="D53">
            <v>5950151</v>
          </cell>
        </row>
        <row r="55">
          <cell r="D55">
            <v>5332225</v>
          </cell>
          <cell r="F55">
            <v>7234508</v>
          </cell>
          <cell r="H55">
            <v>-509305.2</v>
          </cell>
        </row>
        <row r="56">
          <cell r="D56">
            <v>5768963</v>
          </cell>
          <cell r="F56">
            <v>7779455</v>
          </cell>
          <cell r="H56">
            <v>-534991.74</v>
          </cell>
        </row>
      </sheetData>
      <sheetData sheetId="3">
        <row r="8">
          <cell r="D8">
            <v>37153950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13 SUMMARY"/>
      <sheetName val="CALENDAR YEAR SUMMARY"/>
      <sheetName val="OUTGOING NV IFTA CARRIERS"/>
      <sheetName val="INCOMING NON NV IFTA CARRIERS"/>
    </sheetNames>
    <sheetDataSet>
      <sheetData sheetId="0">
        <row r="14">
          <cell r="D14">
            <v>40660129</v>
          </cell>
          <cell r="E14">
            <v>52653612</v>
          </cell>
          <cell r="F14">
            <v>-11993483</v>
          </cell>
          <cell r="G14">
            <v>-3131184.6999999993</v>
          </cell>
        </row>
        <row r="15">
          <cell r="D15">
            <v>36811153</v>
          </cell>
          <cell r="E15">
            <v>46561947</v>
          </cell>
          <cell r="F15">
            <v>-9693930</v>
          </cell>
          <cell r="G15">
            <v>-2469649.1899999995</v>
          </cell>
        </row>
      </sheetData>
      <sheetData sheetId="1" refreshError="1"/>
      <sheetData sheetId="2">
        <row r="53">
          <cell r="D53">
            <v>4961999</v>
          </cell>
          <cell r="F53">
            <v>6800438</v>
          </cell>
          <cell r="H53">
            <v>-502657.98000000004</v>
          </cell>
        </row>
      </sheetData>
      <sheetData sheetId="3">
        <row r="8">
          <cell r="D8">
            <v>37780006</v>
          </cell>
          <cell r="E8">
            <v>45718625</v>
          </cell>
          <cell r="F8">
            <v>-8008029</v>
          </cell>
          <cell r="G8">
            <v>-2094570.79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SpecialFuel"/>
      <sheetName val="SFRevenueAllocToHwyFnd"/>
      <sheetName val="ActualRevToDate"/>
      <sheetName val="RevenueList"/>
      <sheetName val="ProjRevChart"/>
      <sheetName val="Trends"/>
      <sheetName val="Estimated Gallons"/>
    </sheetNames>
    <sheetDataSet>
      <sheetData sheetId="0">
        <row r="6">
          <cell r="M6">
            <v>29094.379999999997</v>
          </cell>
        </row>
        <row r="20">
          <cell r="Q20">
            <v>14978958.33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33"/>
  <sheetViews>
    <sheetView tabSelected="1" topLeftCell="AQ7" zoomScale="75" workbookViewId="0">
      <selection activeCell="AQ8" sqref="AQ8"/>
    </sheetView>
  </sheetViews>
  <sheetFormatPr defaultRowHeight="18.600000000000001" x14ac:dyDescent="0.3"/>
  <cols>
    <col min="1" max="1" width="20.2109375" customWidth="1"/>
    <col min="2" max="4" width="12.640625" customWidth="1"/>
    <col min="5" max="5" width="17.5703125" customWidth="1"/>
    <col min="6" max="40" width="12.640625" customWidth="1"/>
    <col min="41" max="41" width="17.35546875" customWidth="1"/>
    <col min="42" max="42" width="14.28515625" customWidth="1"/>
    <col min="43" max="43" width="17.5703125" customWidth="1"/>
    <col min="44" max="50" width="12.640625" customWidth="1"/>
  </cols>
  <sheetData>
    <row r="1" spans="1:50" ht="22.8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"/>
      <c r="AP1" s="2"/>
      <c r="AQ1" s="2"/>
      <c r="AR1" s="2"/>
      <c r="AS1" s="2"/>
      <c r="AT1" s="2"/>
      <c r="AU1" s="2"/>
      <c r="AV1" s="2"/>
      <c r="AW1" s="2"/>
      <c r="AX1" s="2"/>
    </row>
    <row r="2" spans="1:50" ht="22.8" x14ac:dyDescent="0.4">
      <c r="A2" s="1" t="s">
        <v>149</v>
      </c>
      <c r="B2" s="1"/>
      <c r="C2" s="1"/>
      <c r="D2" s="1"/>
      <c r="E2" s="1"/>
      <c r="F2" s="4"/>
      <c r="G2" s="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6"/>
      <c r="AP2" s="4"/>
      <c r="AQ2" s="4"/>
      <c r="AR2" s="4"/>
      <c r="AS2" s="4"/>
      <c r="AT2" s="4"/>
      <c r="AU2" s="4"/>
      <c r="AV2" s="4"/>
      <c r="AW2" s="4"/>
      <c r="AX2" s="4"/>
    </row>
    <row r="3" spans="1:50" ht="22.8" x14ac:dyDescent="0.4">
      <c r="A3" s="88" t="s">
        <v>121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6"/>
      <c r="AP3" s="4"/>
      <c r="AQ3" s="4"/>
      <c r="AR3" s="4"/>
      <c r="AS3" s="4"/>
      <c r="AT3" s="4"/>
      <c r="AU3" s="4"/>
      <c r="AV3" s="4"/>
      <c r="AW3" s="4"/>
      <c r="AX3" s="4"/>
    </row>
    <row r="4" spans="1:50" x14ac:dyDescent="0.3">
      <c r="A4" s="4" t="s">
        <v>111</v>
      </c>
      <c r="B4" s="4"/>
      <c r="C4" s="4"/>
      <c r="D4" s="4" t="s">
        <v>2</v>
      </c>
      <c r="E4" s="10">
        <f>Diesel!E4</f>
        <v>41226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6"/>
      <c r="AP4" s="11"/>
      <c r="AQ4" s="4"/>
      <c r="AR4" s="4"/>
      <c r="AS4" s="4"/>
      <c r="AT4" s="4"/>
      <c r="AU4" s="4"/>
      <c r="AV4" s="4"/>
      <c r="AW4" s="4"/>
      <c r="AX4" s="4"/>
    </row>
    <row r="5" spans="1:50" x14ac:dyDescent="0.3">
      <c r="A5" s="10">
        <f ca="1">NOW()</f>
        <v>41716.514762384257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 t="s">
        <v>93</v>
      </c>
      <c r="U5" s="4" t="s">
        <v>93</v>
      </c>
      <c r="V5" s="4" t="s">
        <v>93</v>
      </c>
      <c r="W5" s="8" t="s">
        <v>113</v>
      </c>
      <c r="X5" s="4" t="s">
        <v>93</v>
      </c>
      <c r="Y5" s="8" t="s">
        <v>113</v>
      </c>
      <c r="Z5" s="8" t="s">
        <v>113</v>
      </c>
      <c r="AA5" s="4" t="s">
        <v>93</v>
      </c>
      <c r="AB5" s="4" t="s">
        <v>93</v>
      </c>
      <c r="AC5" s="4" t="s">
        <v>93</v>
      </c>
      <c r="AD5" s="4" t="s">
        <v>93</v>
      </c>
      <c r="AE5" s="4" t="s">
        <v>94</v>
      </c>
      <c r="AF5" s="4" t="s">
        <v>93</v>
      </c>
      <c r="AG5" s="4" t="s">
        <v>94</v>
      </c>
      <c r="AH5" s="4" t="s">
        <v>94</v>
      </c>
      <c r="AI5" s="4" t="s">
        <v>94</v>
      </c>
      <c r="AJ5" s="8" t="s">
        <v>114</v>
      </c>
      <c r="AK5" s="8" t="s">
        <v>115</v>
      </c>
      <c r="AL5" s="4" t="s">
        <v>93</v>
      </c>
      <c r="AM5" s="4"/>
      <c r="AN5" s="4"/>
      <c r="AO5" s="6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8" t="s">
        <v>105</v>
      </c>
      <c r="X6" s="4"/>
      <c r="Y6" s="8" t="s">
        <v>105</v>
      </c>
      <c r="Z6" s="8" t="s">
        <v>105</v>
      </c>
      <c r="AA6" s="4"/>
      <c r="AB6" s="4"/>
      <c r="AC6" s="4"/>
      <c r="AD6" s="4"/>
      <c r="AE6" s="4"/>
      <c r="AF6" s="4"/>
      <c r="AG6" s="4"/>
      <c r="AH6" s="4"/>
      <c r="AI6" s="4"/>
      <c r="AJ6" s="8" t="s">
        <v>105</v>
      </c>
      <c r="AK6" s="8" t="s">
        <v>105</v>
      </c>
      <c r="AL6" s="4"/>
      <c r="AM6" s="4"/>
      <c r="AN6" s="4"/>
      <c r="AO6" s="6"/>
      <c r="AP6" s="6"/>
      <c r="AQ6" s="4"/>
      <c r="AR6" s="4"/>
      <c r="AS6" s="4"/>
      <c r="AT6" s="4"/>
      <c r="AU6" s="4"/>
      <c r="AV6" s="4"/>
      <c r="AW6" s="4"/>
      <c r="AX6" s="4"/>
    </row>
    <row r="7" spans="1:50" x14ac:dyDescent="0.3">
      <c r="A7" s="4"/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5"/>
      <c r="T7" s="14" t="s">
        <v>1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5"/>
      <c r="AJ7" s="16"/>
      <c r="AK7" s="16"/>
      <c r="AL7" s="17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5"/>
    </row>
    <row r="8" spans="1:50" x14ac:dyDescent="0.3">
      <c r="A8" s="4"/>
      <c r="B8" s="85" t="s">
        <v>120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5"/>
      <c r="T8" s="14" t="s">
        <v>8</v>
      </c>
      <c r="U8" s="14"/>
      <c r="V8" s="14"/>
      <c r="W8" s="14"/>
      <c r="X8" s="14"/>
      <c r="Y8" s="14"/>
      <c r="Z8" s="14"/>
      <c r="AA8" s="14"/>
      <c r="AB8" s="13" t="s">
        <v>9</v>
      </c>
      <c r="AC8" s="14"/>
      <c r="AD8" s="14"/>
      <c r="AE8" s="14"/>
      <c r="AF8" s="14"/>
      <c r="AG8" s="14"/>
      <c r="AH8" s="14"/>
      <c r="AI8" s="15"/>
      <c r="AJ8" s="114" t="s">
        <v>10</v>
      </c>
      <c r="AK8" s="115"/>
      <c r="AL8" s="116"/>
      <c r="AM8" s="113"/>
      <c r="AN8" s="113"/>
      <c r="AO8" s="113"/>
      <c r="AP8" s="113"/>
      <c r="AQ8" s="110" t="s">
        <v>12</v>
      </c>
      <c r="AR8" s="110"/>
      <c r="AS8" s="110"/>
      <c r="AT8" s="110"/>
      <c r="AU8" s="110"/>
      <c r="AV8" s="110"/>
      <c r="AW8" s="110"/>
      <c r="AX8" s="111"/>
    </row>
    <row r="9" spans="1:50" x14ac:dyDescent="0.3">
      <c r="A9" s="16"/>
      <c r="B9" s="21" t="s">
        <v>14</v>
      </c>
      <c r="C9" s="22" t="s">
        <v>15</v>
      </c>
      <c r="D9" s="22" t="s">
        <v>16</v>
      </c>
      <c r="E9" s="22" t="s">
        <v>11</v>
      </c>
      <c r="F9" s="22" t="s">
        <v>17</v>
      </c>
      <c r="G9" s="22" t="s">
        <v>18</v>
      </c>
      <c r="H9" s="22" t="s">
        <v>11</v>
      </c>
      <c r="I9" s="22" t="s">
        <v>5</v>
      </c>
      <c r="J9" s="22" t="s">
        <v>19</v>
      </c>
      <c r="K9" s="22" t="s">
        <v>5</v>
      </c>
      <c r="L9" s="22" t="s">
        <v>11</v>
      </c>
      <c r="M9" s="22" t="s">
        <v>16</v>
      </c>
      <c r="N9" s="22" t="s">
        <v>19</v>
      </c>
      <c r="O9" s="22" t="s">
        <v>21</v>
      </c>
      <c r="P9" s="22" t="s">
        <v>15</v>
      </c>
      <c r="Q9" s="22" t="s">
        <v>22</v>
      </c>
      <c r="R9" s="22" t="s">
        <v>23</v>
      </c>
      <c r="S9" s="23" t="s">
        <v>5</v>
      </c>
      <c r="T9" s="22" t="s">
        <v>11</v>
      </c>
      <c r="U9" s="22" t="s">
        <v>24</v>
      </c>
      <c r="V9" s="22" t="s">
        <v>23</v>
      </c>
      <c r="W9" s="22" t="s">
        <v>23</v>
      </c>
      <c r="X9" s="22" t="s">
        <v>11</v>
      </c>
      <c r="Y9" s="22" t="s">
        <v>25</v>
      </c>
      <c r="Z9" s="22" t="s">
        <v>11</v>
      </c>
      <c r="AA9" s="23" t="s">
        <v>37</v>
      </c>
      <c r="AB9" s="21" t="s">
        <v>11</v>
      </c>
      <c r="AC9" s="22" t="s">
        <v>24</v>
      </c>
      <c r="AD9" s="22" t="s">
        <v>23</v>
      </c>
      <c r="AE9" s="22" t="s">
        <v>14</v>
      </c>
      <c r="AF9" s="22" t="s">
        <v>14</v>
      </c>
      <c r="AG9" s="22" t="s">
        <v>25</v>
      </c>
      <c r="AH9" s="22" t="s">
        <v>11</v>
      </c>
      <c r="AI9" s="23" t="s">
        <v>37</v>
      </c>
      <c r="AJ9" s="112" t="s">
        <v>27</v>
      </c>
      <c r="AK9" s="112" t="s">
        <v>28</v>
      </c>
      <c r="AL9" s="25" t="s">
        <v>29</v>
      </c>
      <c r="AM9" s="51"/>
      <c r="AN9" s="112" t="s">
        <v>110</v>
      </c>
      <c r="AO9" s="112" t="s">
        <v>33</v>
      </c>
      <c r="AP9" s="112" t="s">
        <v>34</v>
      </c>
      <c r="AQ9" s="21" t="s">
        <v>35</v>
      </c>
      <c r="AR9" s="22" t="s">
        <v>32</v>
      </c>
      <c r="AS9" s="22" t="s">
        <v>32</v>
      </c>
      <c r="AT9" s="22" t="s">
        <v>30</v>
      </c>
      <c r="AU9" s="22" t="s">
        <v>36</v>
      </c>
      <c r="AV9" s="22" t="s">
        <v>30</v>
      </c>
      <c r="AW9" s="16"/>
      <c r="AX9" s="23" t="s">
        <v>37</v>
      </c>
    </row>
    <row r="10" spans="1:50" x14ac:dyDescent="0.3">
      <c r="A10" s="8" t="s">
        <v>39</v>
      </c>
      <c r="B10" s="24" t="s">
        <v>40</v>
      </c>
      <c r="C10" s="8" t="s">
        <v>41</v>
      </c>
      <c r="D10" s="8" t="s">
        <v>42</v>
      </c>
      <c r="E10" s="8" t="s">
        <v>40</v>
      </c>
      <c r="F10" s="8" t="s">
        <v>43</v>
      </c>
      <c r="G10" s="8" t="s">
        <v>44</v>
      </c>
      <c r="H10" s="8" t="s">
        <v>45</v>
      </c>
      <c r="I10" s="8" t="s">
        <v>46</v>
      </c>
      <c r="J10" s="8" t="s">
        <v>46</v>
      </c>
      <c r="K10" s="8" t="s">
        <v>12</v>
      </c>
      <c r="L10" s="8" t="s">
        <v>52</v>
      </c>
      <c r="M10" s="8" t="s">
        <v>42</v>
      </c>
      <c r="N10" s="8" t="s">
        <v>12</v>
      </c>
      <c r="O10" s="8" t="s">
        <v>43</v>
      </c>
      <c r="P10" s="8" t="s">
        <v>124</v>
      </c>
      <c r="Q10" s="4" t="s">
        <v>124</v>
      </c>
      <c r="R10" s="8" t="s">
        <v>49</v>
      </c>
      <c r="S10" s="25" t="s">
        <v>46</v>
      </c>
      <c r="T10" s="8" t="s">
        <v>50</v>
      </c>
      <c r="U10" s="8" t="s">
        <v>51</v>
      </c>
      <c r="V10" s="8" t="s">
        <v>49</v>
      </c>
      <c r="W10" s="8" t="s">
        <v>49</v>
      </c>
      <c r="X10" s="8" t="s">
        <v>52</v>
      </c>
      <c r="Y10" s="8" t="s">
        <v>12</v>
      </c>
      <c r="Z10" s="8" t="s">
        <v>52</v>
      </c>
      <c r="AA10" s="25" t="s">
        <v>25</v>
      </c>
      <c r="AB10" s="24" t="s">
        <v>50</v>
      </c>
      <c r="AC10" s="8" t="s">
        <v>51</v>
      </c>
      <c r="AD10" s="8" t="s">
        <v>49</v>
      </c>
      <c r="AE10" s="8" t="s">
        <v>45</v>
      </c>
      <c r="AF10" s="8" t="s">
        <v>125</v>
      </c>
      <c r="AG10" s="8" t="s">
        <v>12</v>
      </c>
      <c r="AH10" s="8" t="s">
        <v>52</v>
      </c>
      <c r="AI10" s="25" t="s">
        <v>25</v>
      </c>
      <c r="AJ10" s="8" t="s">
        <v>54</v>
      </c>
      <c r="AK10" s="8" t="s">
        <v>106</v>
      </c>
      <c r="AL10" s="25" t="s">
        <v>55</v>
      </c>
      <c r="AM10" s="4"/>
      <c r="AN10" s="8" t="s">
        <v>11</v>
      </c>
      <c r="AO10" s="8" t="s">
        <v>57</v>
      </c>
      <c r="AP10" s="8" t="s">
        <v>56</v>
      </c>
      <c r="AQ10" s="24" t="s">
        <v>58</v>
      </c>
      <c r="AR10" s="8" t="s">
        <v>59</v>
      </c>
      <c r="AS10" s="8" t="s">
        <v>60</v>
      </c>
      <c r="AT10" s="8" t="s">
        <v>61</v>
      </c>
      <c r="AU10" s="8" t="s">
        <v>11</v>
      </c>
      <c r="AV10" s="8" t="s">
        <v>60</v>
      </c>
      <c r="AW10" s="8" t="s">
        <v>36</v>
      </c>
      <c r="AX10" s="25" t="s">
        <v>60</v>
      </c>
    </row>
    <row r="11" spans="1:50" x14ac:dyDescent="0.3">
      <c r="A11" s="27">
        <f>'SF Summary'!$A$11</f>
        <v>2013</v>
      </c>
      <c r="B11" s="28" t="s">
        <v>64</v>
      </c>
      <c r="C11" s="29" t="s">
        <v>65</v>
      </c>
      <c r="D11" s="29" t="s">
        <v>64</v>
      </c>
      <c r="E11" s="29" t="s">
        <v>19</v>
      </c>
      <c r="F11" s="29" t="s">
        <v>31</v>
      </c>
      <c r="G11" s="29" t="s">
        <v>66</v>
      </c>
      <c r="H11" s="29" t="s">
        <v>49</v>
      </c>
      <c r="I11" s="29" t="s">
        <v>67</v>
      </c>
      <c r="J11" s="29" t="s">
        <v>67</v>
      </c>
      <c r="K11" s="29" t="s">
        <v>68</v>
      </c>
      <c r="L11" s="29" t="s">
        <v>12</v>
      </c>
      <c r="M11" s="29" t="s">
        <v>12</v>
      </c>
      <c r="N11" s="29" t="s">
        <v>68</v>
      </c>
      <c r="O11" s="29" t="s">
        <v>69</v>
      </c>
      <c r="P11" s="29" t="s">
        <v>12</v>
      </c>
      <c r="Q11" s="29" t="s">
        <v>12</v>
      </c>
      <c r="R11" s="29" t="s">
        <v>12</v>
      </c>
      <c r="S11" s="30" t="s">
        <v>12</v>
      </c>
      <c r="T11" s="29" t="s">
        <v>71</v>
      </c>
      <c r="U11" s="29" t="s">
        <v>72</v>
      </c>
      <c r="V11" s="92" t="s">
        <v>119</v>
      </c>
      <c r="W11" s="92" t="s">
        <v>123</v>
      </c>
      <c r="X11" s="8" t="s">
        <v>49</v>
      </c>
      <c r="Y11" s="29" t="s">
        <v>74</v>
      </c>
      <c r="Z11" s="29" t="s">
        <v>12</v>
      </c>
      <c r="AA11" s="25" t="s">
        <v>12</v>
      </c>
      <c r="AB11" s="24" t="s">
        <v>71</v>
      </c>
      <c r="AC11" s="8" t="s">
        <v>72</v>
      </c>
      <c r="AD11" s="92" t="s">
        <v>119</v>
      </c>
      <c r="AE11" s="8" t="s">
        <v>49</v>
      </c>
      <c r="AF11" s="8" t="s">
        <v>126</v>
      </c>
      <c r="AG11" s="8" t="s">
        <v>74</v>
      </c>
      <c r="AH11" s="8" t="s">
        <v>12</v>
      </c>
      <c r="AI11" s="25" t="s">
        <v>12</v>
      </c>
      <c r="AJ11" s="8" t="s">
        <v>12</v>
      </c>
      <c r="AK11" s="8" t="s">
        <v>12</v>
      </c>
      <c r="AL11" s="25" t="s">
        <v>12</v>
      </c>
      <c r="AM11" s="4"/>
      <c r="AN11" s="8" t="s">
        <v>77</v>
      </c>
      <c r="AO11" s="29" t="s">
        <v>78</v>
      </c>
      <c r="AP11" s="8" t="s">
        <v>79</v>
      </c>
      <c r="AQ11" s="28" t="s">
        <v>80</v>
      </c>
      <c r="AR11" s="8" t="s">
        <v>81</v>
      </c>
      <c r="AS11" s="8" t="s">
        <v>76</v>
      </c>
      <c r="AT11" s="8" t="s">
        <v>82</v>
      </c>
      <c r="AU11" s="8" t="s">
        <v>83</v>
      </c>
      <c r="AV11" s="8" t="s">
        <v>84</v>
      </c>
      <c r="AW11" s="8" t="s">
        <v>85</v>
      </c>
      <c r="AX11" s="25" t="s">
        <v>84</v>
      </c>
    </row>
    <row r="12" spans="1:50" x14ac:dyDescent="0.3">
      <c r="A12" s="68" t="str">
        <f>'SF Summary'!A12</f>
        <v>July 2012</v>
      </c>
      <c r="B12" s="61">
        <f>C12/0.98</f>
        <v>35286.244897959179</v>
      </c>
      <c r="C12" s="61">
        <f>[1]LPG!I46</f>
        <v>34580.519999999997</v>
      </c>
      <c r="D12" s="61">
        <f t="shared" ref="D12:D23" si="0">B12-F12-H12</f>
        <v>705.72489795918227</v>
      </c>
      <c r="E12" s="61">
        <f>C12+D12</f>
        <v>35286.244897959179</v>
      </c>
      <c r="F12" s="61">
        <f>[1]LPG!$G$46</f>
        <v>0</v>
      </c>
      <c r="G12" s="61">
        <f>C12-F12</f>
        <v>34580.519999999997</v>
      </c>
      <c r="H12" s="61">
        <f>C12-F12</f>
        <v>34580.519999999997</v>
      </c>
      <c r="I12" s="61">
        <f t="shared" ref="I12:I23" si="1">B12-F12</f>
        <v>35286.244897959179</v>
      </c>
      <c r="J12" s="61">
        <f t="shared" ref="J12:J23" si="2">G12+D12</f>
        <v>35286.244897959179</v>
      </c>
      <c r="K12" s="56">
        <f>[1]LPG!H46</f>
        <v>160392</v>
      </c>
      <c r="L12" s="56">
        <f>C12/0.22</f>
        <v>157184.18181818179</v>
      </c>
      <c r="M12" s="56">
        <f>D12/0.22</f>
        <v>3207.8404452690102</v>
      </c>
      <c r="N12" s="56">
        <f t="shared" ref="N12:N23" si="3">L12+M12</f>
        <v>160392.02226345081</v>
      </c>
      <c r="O12" s="56">
        <f>F12/0.22</f>
        <v>0</v>
      </c>
      <c r="P12" s="56">
        <f>G12/0.22</f>
        <v>157184.18181818179</v>
      </c>
      <c r="Q12" s="56">
        <f t="shared" ref="Q12:Q23" si="4">L12-O12</f>
        <v>157184.18181818179</v>
      </c>
      <c r="R12" s="56">
        <f>H12/0.22</f>
        <v>157184.18181818179</v>
      </c>
      <c r="S12" s="75">
        <f>I12/0.22</f>
        <v>160392.02226345081</v>
      </c>
      <c r="T12" s="77"/>
      <c r="U12" s="77"/>
      <c r="V12" s="77"/>
      <c r="W12" s="56"/>
      <c r="X12" s="74"/>
      <c r="Y12" s="56"/>
      <c r="Z12" s="56"/>
      <c r="AA12" s="74"/>
      <c r="AB12" s="146"/>
      <c r="AC12" s="74"/>
      <c r="AD12" s="74"/>
      <c r="AE12" s="74"/>
      <c r="AF12" s="74"/>
      <c r="AG12" s="74"/>
      <c r="AH12" s="74"/>
      <c r="AI12" s="157"/>
      <c r="AJ12" s="145">
        <v>0</v>
      </c>
      <c r="AK12" s="145">
        <v>0</v>
      </c>
      <c r="AL12" s="157">
        <f t="shared" ref="AL12:AL23" si="5">AJ12+AK12</f>
        <v>0</v>
      </c>
      <c r="AM12" s="74"/>
      <c r="AN12" s="155">
        <v>0.22</v>
      </c>
      <c r="AO12" s="159" t="s">
        <v>122</v>
      </c>
      <c r="AP12" s="160">
        <f t="shared" ref="AP12:AP23" si="6">AN12*AX12</f>
        <v>35286.244897959179</v>
      </c>
      <c r="AQ12" s="156">
        <f t="shared" ref="AQ12:AQ23" si="7">S12+AL12</f>
        <v>160392.02226345081</v>
      </c>
      <c r="AR12" s="74">
        <f>Y12</f>
        <v>0</v>
      </c>
      <c r="AS12" s="74">
        <f>Z12</f>
        <v>0</v>
      </c>
      <c r="AT12" s="74">
        <f t="shared" ref="AT12:AT23" si="8">AQ12+AR12-AS12</f>
        <v>160392.02226345081</v>
      </c>
      <c r="AU12" s="74">
        <f t="shared" ref="AU12:AU23" si="9">AL12</f>
        <v>0</v>
      </c>
      <c r="AV12" s="74">
        <f t="shared" ref="AV12:AV23" si="10">AT12-AU12</f>
        <v>160392.02226345081</v>
      </c>
      <c r="AW12" s="74">
        <v>0</v>
      </c>
      <c r="AX12" s="157">
        <f t="shared" ref="AX12:AX23" si="11">AV12-AW12</f>
        <v>160392.02226345081</v>
      </c>
    </row>
    <row r="13" spans="1:50" x14ac:dyDescent="0.3">
      <c r="A13" s="19" t="str">
        <f>'SF Summary'!A13</f>
        <v>August</v>
      </c>
      <c r="B13" s="61">
        <f t="shared" ref="B13:B23" si="12">C13/0.98</f>
        <v>30647.31632653061</v>
      </c>
      <c r="C13" s="61">
        <f>[1]LPG!I47</f>
        <v>30034.37</v>
      </c>
      <c r="D13" s="61">
        <f t="shared" si="0"/>
        <v>612.94632653061126</v>
      </c>
      <c r="E13" s="61">
        <f t="shared" ref="E13:E23" si="13">C13+D13</f>
        <v>30647.31632653061</v>
      </c>
      <c r="F13" s="61">
        <f>[1]LPG!D47</f>
        <v>0</v>
      </c>
      <c r="G13" s="61">
        <f t="shared" ref="G13:G23" si="14">C13-F13</f>
        <v>30034.37</v>
      </c>
      <c r="H13" s="61">
        <f t="shared" ref="H13:H23" si="15">C13-F13</f>
        <v>30034.37</v>
      </c>
      <c r="I13" s="61">
        <f t="shared" si="1"/>
        <v>30647.31632653061</v>
      </c>
      <c r="J13" s="61">
        <f t="shared" si="2"/>
        <v>30647.31632653061</v>
      </c>
      <c r="K13" s="56">
        <f>[1]LPG!H47</f>
        <v>139306</v>
      </c>
      <c r="L13" s="56">
        <f t="shared" ref="L13:L23" si="16">C13/0.22</f>
        <v>136519.86363636362</v>
      </c>
      <c r="M13" s="56">
        <f t="shared" ref="M13:M23" si="17">D13/0.22</f>
        <v>2786.1196660482328</v>
      </c>
      <c r="N13" s="56">
        <f t="shared" si="3"/>
        <v>139305.98330241186</v>
      </c>
      <c r="O13" s="56">
        <f t="shared" ref="O13:P23" si="18">F13/0.22</f>
        <v>0</v>
      </c>
      <c r="P13" s="56">
        <f t="shared" si="18"/>
        <v>136519.86363636362</v>
      </c>
      <c r="Q13" s="56">
        <f t="shared" si="4"/>
        <v>136519.86363636362</v>
      </c>
      <c r="R13" s="56">
        <f t="shared" ref="R13:R23" si="19">H13/0.22</f>
        <v>136519.86363636362</v>
      </c>
      <c r="S13" s="75">
        <f t="shared" ref="S13:S23" si="20">I13/0.22</f>
        <v>139305.98330241186</v>
      </c>
      <c r="T13" s="77"/>
      <c r="U13" s="77"/>
      <c r="V13" s="77"/>
      <c r="W13" s="56"/>
      <c r="X13" s="56"/>
      <c r="Y13" s="56"/>
      <c r="Z13" s="56"/>
      <c r="AA13" s="56"/>
      <c r="AB13" s="147"/>
      <c r="AC13" s="56"/>
      <c r="AD13" s="56"/>
      <c r="AE13" s="56"/>
      <c r="AF13" s="56"/>
      <c r="AG13" s="56"/>
      <c r="AH13" s="56"/>
      <c r="AI13" s="75"/>
      <c r="AJ13" s="73">
        <v>0</v>
      </c>
      <c r="AK13" s="73">
        <v>0</v>
      </c>
      <c r="AL13" s="75">
        <f t="shared" si="5"/>
        <v>0</v>
      </c>
      <c r="AM13" s="56"/>
      <c r="AN13" s="158">
        <v>0.22</v>
      </c>
      <c r="AO13" s="159" t="s">
        <v>122</v>
      </c>
      <c r="AP13" s="61">
        <f t="shared" si="6"/>
        <v>30647.31632653061</v>
      </c>
      <c r="AQ13" s="103">
        <f t="shared" si="7"/>
        <v>139305.98330241186</v>
      </c>
      <c r="AR13" s="56">
        <f t="shared" ref="AR13:AR23" si="21">Y13</f>
        <v>0</v>
      </c>
      <c r="AS13" s="56">
        <f t="shared" ref="AS13:AS23" si="22">Z13</f>
        <v>0</v>
      </c>
      <c r="AT13" s="56">
        <f t="shared" si="8"/>
        <v>139305.98330241186</v>
      </c>
      <c r="AU13" s="56">
        <f t="shared" si="9"/>
        <v>0</v>
      </c>
      <c r="AV13" s="56">
        <f t="shared" si="10"/>
        <v>139305.98330241186</v>
      </c>
      <c r="AW13" s="56">
        <v>0</v>
      </c>
      <c r="AX13" s="75">
        <f t="shared" si="11"/>
        <v>139305.98330241186</v>
      </c>
    </row>
    <row r="14" spans="1:50" x14ac:dyDescent="0.3">
      <c r="A14" s="19" t="str">
        <f>'SF Summary'!A14</f>
        <v>September</v>
      </c>
      <c r="B14" s="61">
        <f t="shared" si="12"/>
        <v>33297.704081632655</v>
      </c>
      <c r="C14" s="61">
        <f>[1]LPG!I48</f>
        <v>32631.75</v>
      </c>
      <c r="D14" s="61">
        <f t="shared" si="0"/>
        <v>665.95408163265529</v>
      </c>
      <c r="E14" s="61">
        <f t="shared" si="13"/>
        <v>33297.704081632655</v>
      </c>
      <c r="F14" s="61">
        <f>[1]LPG!D48</f>
        <v>0</v>
      </c>
      <c r="G14" s="61">
        <f t="shared" si="14"/>
        <v>32631.75</v>
      </c>
      <c r="H14" s="61">
        <f t="shared" si="15"/>
        <v>32631.75</v>
      </c>
      <c r="I14" s="61">
        <f t="shared" si="1"/>
        <v>33297.704081632655</v>
      </c>
      <c r="J14" s="61">
        <f t="shared" si="2"/>
        <v>33297.704081632655</v>
      </c>
      <c r="K14" s="56">
        <f>[1]LPG!H48</f>
        <v>151353</v>
      </c>
      <c r="L14" s="56">
        <f t="shared" si="16"/>
        <v>148326.13636363635</v>
      </c>
      <c r="M14" s="56">
        <f t="shared" si="17"/>
        <v>3027.0640074211606</v>
      </c>
      <c r="N14" s="56">
        <f t="shared" si="3"/>
        <v>151353.20037105752</v>
      </c>
      <c r="O14" s="56">
        <f t="shared" si="18"/>
        <v>0</v>
      </c>
      <c r="P14" s="56">
        <f t="shared" si="18"/>
        <v>148326.13636363635</v>
      </c>
      <c r="Q14" s="56">
        <f t="shared" si="4"/>
        <v>148326.13636363635</v>
      </c>
      <c r="R14" s="56">
        <f t="shared" si="19"/>
        <v>148326.13636363635</v>
      </c>
      <c r="S14" s="75">
        <f t="shared" si="20"/>
        <v>151353.20037105752</v>
      </c>
      <c r="T14" s="205">
        <f>Y14*0.22</f>
        <v>0</v>
      </c>
      <c r="U14" s="205">
        <f>Z14*0.22</f>
        <v>0</v>
      </c>
      <c r="V14" s="205">
        <f>T14-U14</f>
        <v>0</v>
      </c>
      <c r="W14" s="204">
        <v>0</v>
      </c>
      <c r="X14" s="205">
        <v>0</v>
      </c>
      <c r="Y14" s="213">
        <v>0</v>
      </c>
      <c r="Z14" s="214">
        <v>0</v>
      </c>
      <c r="AA14" s="213">
        <f>Y14-Z14</f>
        <v>0</v>
      </c>
      <c r="AB14" s="197" t="s">
        <v>122</v>
      </c>
      <c r="AC14" s="190" t="s">
        <v>122</v>
      </c>
      <c r="AD14" s="198" t="s">
        <v>122</v>
      </c>
      <c r="AE14" s="198" t="s">
        <v>122</v>
      </c>
      <c r="AF14" s="190" t="s">
        <v>122</v>
      </c>
      <c r="AG14" s="58" t="s">
        <v>122</v>
      </c>
      <c r="AH14" s="190" t="s">
        <v>122</v>
      </c>
      <c r="AI14" s="79" t="s">
        <v>122</v>
      </c>
      <c r="AJ14" s="73">
        <v>0</v>
      </c>
      <c r="AK14" s="73">
        <v>0</v>
      </c>
      <c r="AL14" s="75">
        <f t="shared" si="5"/>
        <v>0</v>
      </c>
      <c r="AM14" s="56"/>
      <c r="AN14" s="158">
        <v>0.22</v>
      </c>
      <c r="AO14" s="159" t="s">
        <v>122</v>
      </c>
      <c r="AP14" s="61">
        <f t="shared" si="6"/>
        <v>33297.704081632655</v>
      </c>
      <c r="AQ14" s="103">
        <f t="shared" si="7"/>
        <v>151353.20037105752</v>
      </c>
      <c r="AR14" s="56">
        <f t="shared" si="21"/>
        <v>0</v>
      </c>
      <c r="AS14" s="56">
        <f t="shared" si="22"/>
        <v>0</v>
      </c>
      <c r="AT14" s="56">
        <f t="shared" si="8"/>
        <v>151353.20037105752</v>
      </c>
      <c r="AU14" s="56">
        <f t="shared" si="9"/>
        <v>0</v>
      </c>
      <c r="AV14" s="56">
        <f t="shared" si="10"/>
        <v>151353.20037105752</v>
      </c>
      <c r="AW14" s="56">
        <v>0</v>
      </c>
      <c r="AX14" s="75">
        <f t="shared" si="11"/>
        <v>151353.20037105752</v>
      </c>
    </row>
    <row r="15" spans="1:50" x14ac:dyDescent="0.3">
      <c r="A15" s="19" t="str">
        <f>'SF Summary'!A15</f>
        <v>October</v>
      </c>
      <c r="B15" s="61">
        <f t="shared" si="12"/>
        <v>29768.408163265307</v>
      </c>
      <c r="C15" s="61">
        <f>[1]LPG!I49</f>
        <v>29173.040000000001</v>
      </c>
      <c r="D15" s="61">
        <f t="shared" si="0"/>
        <v>595.36816326530607</v>
      </c>
      <c r="E15" s="61">
        <f t="shared" si="13"/>
        <v>29768.408163265307</v>
      </c>
      <c r="F15" s="61">
        <f>[1]LPG!D49</f>
        <v>0</v>
      </c>
      <c r="G15" s="61">
        <f t="shared" si="14"/>
        <v>29173.040000000001</v>
      </c>
      <c r="H15" s="61">
        <f t="shared" si="15"/>
        <v>29173.040000000001</v>
      </c>
      <c r="I15" s="61">
        <f t="shared" si="1"/>
        <v>29768.408163265307</v>
      </c>
      <c r="J15" s="61">
        <f t="shared" si="2"/>
        <v>29768.408163265307</v>
      </c>
      <c r="K15" s="56">
        <f>[1]LPG!H49</f>
        <v>135311</v>
      </c>
      <c r="L15" s="56">
        <f t="shared" si="16"/>
        <v>132604.72727272726</v>
      </c>
      <c r="M15" s="56">
        <f t="shared" si="17"/>
        <v>2706.2189239332092</v>
      </c>
      <c r="N15" s="56">
        <f t="shared" si="3"/>
        <v>135310.94619666049</v>
      </c>
      <c r="O15" s="56">
        <f t="shared" si="18"/>
        <v>0</v>
      </c>
      <c r="P15" s="56">
        <f t="shared" si="18"/>
        <v>132604.72727272726</v>
      </c>
      <c r="Q15" s="56">
        <f t="shared" si="4"/>
        <v>132604.72727272726</v>
      </c>
      <c r="R15" s="56">
        <f t="shared" si="19"/>
        <v>132604.72727272726</v>
      </c>
      <c r="S15" s="75">
        <f t="shared" si="20"/>
        <v>135310.94619666049</v>
      </c>
      <c r="T15" s="77"/>
      <c r="U15" s="77"/>
      <c r="V15" s="77"/>
      <c r="W15" s="56"/>
      <c r="X15" s="56"/>
      <c r="Y15" s="56"/>
      <c r="Z15" s="56"/>
      <c r="AA15" s="56"/>
      <c r="AB15" s="199"/>
      <c r="AC15" s="58"/>
      <c r="AD15" s="58"/>
      <c r="AE15" s="58"/>
      <c r="AF15" s="58"/>
      <c r="AG15" s="58"/>
      <c r="AH15" s="58"/>
      <c r="AI15" s="79"/>
      <c r="AJ15" s="73">
        <v>0</v>
      </c>
      <c r="AK15" s="73">
        <v>0</v>
      </c>
      <c r="AL15" s="75">
        <f t="shared" si="5"/>
        <v>0</v>
      </c>
      <c r="AM15" s="56"/>
      <c r="AN15" s="158">
        <v>0.22</v>
      </c>
      <c r="AO15" s="159" t="s">
        <v>122</v>
      </c>
      <c r="AP15" s="61">
        <f t="shared" si="6"/>
        <v>29768.408163265307</v>
      </c>
      <c r="AQ15" s="103">
        <f t="shared" si="7"/>
        <v>135310.94619666049</v>
      </c>
      <c r="AR15" s="56">
        <f t="shared" si="21"/>
        <v>0</v>
      </c>
      <c r="AS15" s="56">
        <f t="shared" si="22"/>
        <v>0</v>
      </c>
      <c r="AT15" s="56">
        <f t="shared" si="8"/>
        <v>135310.94619666049</v>
      </c>
      <c r="AU15" s="56">
        <f t="shared" si="9"/>
        <v>0</v>
      </c>
      <c r="AV15" s="56">
        <f t="shared" si="10"/>
        <v>135310.94619666049</v>
      </c>
      <c r="AW15" s="56">
        <v>0</v>
      </c>
      <c r="AX15" s="75">
        <f t="shared" si="11"/>
        <v>135310.94619666049</v>
      </c>
    </row>
    <row r="16" spans="1:50" x14ac:dyDescent="0.3">
      <c r="A16" s="19" t="str">
        <f>'SF Summary'!A16</f>
        <v>November</v>
      </c>
      <c r="B16" s="61">
        <f t="shared" si="12"/>
        <v>29801.857142857141</v>
      </c>
      <c r="C16" s="61">
        <f>[1]LPG!I50</f>
        <v>29205.82</v>
      </c>
      <c r="D16" s="61">
        <f t="shared" si="0"/>
        <v>596.03714285714159</v>
      </c>
      <c r="E16" s="61">
        <f t="shared" si="13"/>
        <v>29801.857142857141</v>
      </c>
      <c r="F16" s="61">
        <f>[1]LPG!D50</f>
        <v>0</v>
      </c>
      <c r="G16" s="61">
        <f t="shared" si="14"/>
        <v>29205.82</v>
      </c>
      <c r="H16" s="61">
        <f t="shared" si="15"/>
        <v>29205.82</v>
      </c>
      <c r="I16" s="61">
        <f t="shared" si="1"/>
        <v>29801.857142857141</v>
      </c>
      <c r="J16" s="61">
        <f t="shared" si="2"/>
        <v>29801.857142857141</v>
      </c>
      <c r="K16" s="56">
        <f>[1]LPG!H50</f>
        <v>135463</v>
      </c>
      <c r="L16" s="56">
        <f t="shared" si="16"/>
        <v>132753.72727272726</v>
      </c>
      <c r="M16" s="56">
        <f t="shared" si="17"/>
        <v>2709.2597402597344</v>
      </c>
      <c r="N16" s="56">
        <f t="shared" si="3"/>
        <v>135462.987012987</v>
      </c>
      <c r="O16" s="56">
        <f t="shared" si="18"/>
        <v>0</v>
      </c>
      <c r="P16" s="56">
        <f t="shared" si="18"/>
        <v>132753.72727272726</v>
      </c>
      <c r="Q16" s="56">
        <f t="shared" si="4"/>
        <v>132753.72727272726</v>
      </c>
      <c r="R16" s="56">
        <f t="shared" si="19"/>
        <v>132753.72727272726</v>
      </c>
      <c r="S16" s="75">
        <f t="shared" si="20"/>
        <v>135462.987012987</v>
      </c>
      <c r="T16" s="77"/>
      <c r="U16" s="77"/>
      <c r="V16" s="77"/>
      <c r="W16" s="56"/>
      <c r="X16" s="56"/>
      <c r="Y16" s="56"/>
      <c r="Z16" s="56"/>
      <c r="AA16" s="56"/>
      <c r="AB16" s="199"/>
      <c r="AC16" s="58"/>
      <c r="AD16" s="58"/>
      <c r="AE16" s="58"/>
      <c r="AF16" s="58"/>
      <c r="AG16" s="58"/>
      <c r="AH16" s="58"/>
      <c r="AI16" s="79"/>
      <c r="AJ16" s="73">
        <v>0</v>
      </c>
      <c r="AK16" s="73">
        <v>0</v>
      </c>
      <c r="AL16" s="75">
        <f t="shared" si="5"/>
        <v>0</v>
      </c>
      <c r="AM16" s="56"/>
      <c r="AN16" s="158">
        <v>0.22</v>
      </c>
      <c r="AO16" s="159" t="s">
        <v>122</v>
      </c>
      <c r="AP16" s="61">
        <f t="shared" si="6"/>
        <v>29801.857142857138</v>
      </c>
      <c r="AQ16" s="103">
        <f t="shared" si="7"/>
        <v>135462.987012987</v>
      </c>
      <c r="AR16" s="56">
        <f t="shared" si="21"/>
        <v>0</v>
      </c>
      <c r="AS16" s="56">
        <f t="shared" si="22"/>
        <v>0</v>
      </c>
      <c r="AT16" s="56">
        <f t="shared" si="8"/>
        <v>135462.987012987</v>
      </c>
      <c r="AU16" s="56">
        <f t="shared" si="9"/>
        <v>0</v>
      </c>
      <c r="AV16" s="56">
        <f t="shared" si="10"/>
        <v>135462.987012987</v>
      </c>
      <c r="AW16" s="56">
        <v>0</v>
      </c>
      <c r="AX16" s="75">
        <f t="shared" si="11"/>
        <v>135462.987012987</v>
      </c>
    </row>
    <row r="17" spans="1:50" x14ac:dyDescent="0.3">
      <c r="A17" s="19" t="str">
        <f>'SF Summary'!A17</f>
        <v>December</v>
      </c>
      <c r="B17" s="61">
        <f t="shared" si="12"/>
        <v>26885.326530612245</v>
      </c>
      <c r="C17" s="61">
        <f>[1]LPG!I51</f>
        <v>26347.62</v>
      </c>
      <c r="D17" s="61">
        <f t="shared" si="0"/>
        <v>537.70653061224584</v>
      </c>
      <c r="E17" s="61">
        <f t="shared" si="13"/>
        <v>26885.326530612245</v>
      </c>
      <c r="F17" s="61">
        <f>[1]LPG!D51</f>
        <v>0</v>
      </c>
      <c r="G17" s="61">
        <f t="shared" si="14"/>
        <v>26347.62</v>
      </c>
      <c r="H17" s="61">
        <f t="shared" si="15"/>
        <v>26347.62</v>
      </c>
      <c r="I17" s="61">
        <f t="shared" si="1"/>
        <v>26885.326530612245</v>
      </c>
      <c r="J17" s="61">
        <f t="shared" si="2"/>
        <v>26885.326530612245</v>
      </c>
      <c r="K17" s="56">
        <f>[1]LPG!H51</f>
        <v>122206</v>
      </c>
      <c r="L17" s="56">
        <f t="shared" si="16"/>
        <v>119761.90909090909</v>
      </c>
      <c r="M17" s="56">
        <f t="shared" si="17"/>
        <v>2444.1205936920264</v>
      </c>
      <c r="N17" s="56">
        <f t="shared" si="3"/>
        <v>122206.02968460112</v>
      </c>
      <c r="O17" s="56">
        <f t="shared" si="18"/>
        <v>0</v>
      </c>
      <c r="P17" s="56">
        <f t="shared" si="18"/>
        <v>119761.90909090909</v>
      </c>
      <c r="Q17" s="56">
        <f t="shared" si="4"/>
        <v>119761.90909090909</v>
      </c>
      <c r="R17" s="56">
        <f t="shared" si="19"/>
        <v>119761.90909090909</v>
      </c>
      <c r="S17" s="75">
        <f t="shared" si="20"/>
        <v>122206.02968460112</v>
      </c>
      <c r="T17" s="205">
        <f>Y17*0.22</f>
        <v>0</v>
      </c>
      <c r="U17" s="205">
        <f>Z17*0.22</f>
        <v>0</v>
      </c>
      <c r="V17" s="205">
        <f>T17-U17</f>
        <v>0</v>
      </c>
      <c r="W17" s="204">
        <v>0</v>
      </c>
      <c r="X17" s="205">
        <v>0</v>
      </c>
      <c r="Y17" s="213">
        <v>0</v>
      </c>
      <c r="Z17" s="214">
        <v>0</v>
      </c>
      <c r="AA17" s="213">
        <f>Y17-Z17</f>
        <v>0</v>
      </c>
      <c r="AB17" s="197" t="s">
        <v>122</v>
      </c>
      <c r="AC17" s="190" t="s">
        <v>122</v>
      </c>
      <c r="AD17" s="198" t="s">
        <v>122</v>
      </c>
      <c r="AE17" s="198" t="s">
        <v>122</v>
      </c>
      <c r="AF17" s="190" t="s">
        <v>122</v>
      </c>
      <c r="AG17" s="58" t="s">
        <v>122</v>
      </c>
      <c r="AH17" s="190" t="s">
        <v>122</v>
      </c>
      <c r="AI17" s="79" t="s">
        <v>122</v>
      </c>
      <c r="AJ17" s="73">
        <v>0</v>
      </c>
      <c r="AK17" s="73">
        <v>0</v>
      </c>
      <c r="AL17" s="75">
        <f t="shared" si="5"/>
        <v>0</v>
      </c>
      <c r="AM17" s="56"/>
      <c r="AN17" s="158">
        <v>0.22</v>
      </c>
      <c r="AO17" s="159" t="s">
        <v>122</v>
      </c>
      <c r="AP17" s="61">
        <f t="shared" si="6"/>
        <v>26885.326530612245</v>
      </c>
      <c r="AQ17" s="103">
        <f t="shared" si="7"/>
        <v>122206.02968460112</v>
      </c>
      <c r="AR17" s="56">
        <f t="shared" si="21"/>
        <v>0</v>
      </c>
      <c r="AS17" s="56">
        <f t="shared" si="22"/>
        <v>0</v>
      </c>
      <c r="AT17" s="56">
        <f t="shared" si="8"/>
        <v>122206.02968460112</v>
      </c>
      <c r="AU17" s="56">
        <f t="shared" si="9"/>
        <v>0</v>
      </c>
      <c r="AV17" s="56">
        <f t="shared" si="10"/>
        <v>122206.02968460112</v>
      </c>
      <c r="AW17" s="56">
        <v>0</v>
      </c>
      <c r="AX17" s="75">
        <f t="shared" si="11"/>
        <v>122206.02968460112</v>
      </c>
    </row>
    <row r="18" spans="1:50" x14ac:dyDescent="0.3">
      <c r="A18" s="69" t="str">
        <f>'SF Summary'!A18</f>
        <v>January 2013</v>
      </c>
      <c r="B18" s="61">
        <f t="shared" si="12"/>
        <v>31406.31632653061</v>
      </c>
      <c r="C18" s="61">
        <f>[1]LPG!I52</f>
        <v>30778.19</v>
      </c>
      <c r="D18" s="61">
        <f t="shared" si="0"/>
        <v>628.12632653061155</v>
      </c>
      <c r="E18" s="61">
        <f t="shared" si="13"/>
        <v>31406.31632653061</v>
      </c>
      <c r="F18" s="61">
        <f>[1]LPG!D52</f>
        <v>0</v>
      </c>
      <c r="G18" s="61">
        <f t="shared" si="14"/>
        <v>30778.19</v>
      </c>
      <c r="H18" s="61">
        <f t="shared" si="15"/>
        <v>30778.19</v>
      </c>
      <c r="I18" s="61">
        <f t="shared" si="1"/>
        <v>31406.31632653061</v>
      </c>
      <c r="J18" s="61">
        <f t="shared" si="2"/>
        <v>31406.31632653061</v>
      </c>
      <c r="K18" s="56">
        <f>[1]LPG!H52</f>
        <v>142756</v>
      </c>
      <c r="L18" s="56">
        <f t="shared" si="16"/>
        <v>139900.86363636362</v>
      </c>
      <c r="M18" s="56">
        <f t="shared" si="17"/>
        <v>2855.1196660482342</v>
      </c>
      <c r="N18" s="56">
        <f t="shared" si="3"/>
        <v>142755.98330241186</v>
      </c>
      <c r="O18" s="56">
        <f t="shared" si="18"/>
        <v>0</v>
      </c>
      <c r="P18" s="56">
        <f t="shared" si="18"/>
        <v>139900.86363636362</v>
      </c>
      <c r="Q18" s="56">
        <f t="shared" si="4"/>
        <v>139900.86363636362</v>
      </c>
      <c r="R18" s="56">
        <f t="shared" si="19"/>
        <v>139900.86363636362</v>
      </c>
      <c r="S18" s="75">
        <f t="shared" si="20"/>
        <v>142755.98330241186</v>
      </c>
      <c r="T18" s="77"/>
      <c r="U18" s="77"/>
      <c r="V18" s="77"/>
      <c r="W18" s="53"/>
      <c r="X18" s="53"/>
      <c r="Y18" s="53"/>
      <c r="Z18" s="53"/>
      <c r="AA18" s="53"/>
      <c r="AB18" s="203"/>
      <c r="AC18" s="190"/>
      <c r="AD18" s="190"/>
      <c r="AE18" s="190"/>
      <c r="AF18" s="190"/>
      <c r="AG18" s="190"/>
      <c r="AH18" s="190"/>
      <c r="AI18" s="80"/>
      <c r="AJ18" s="73">
        <v>0</v>
      </c>
      <c r="AK18" s="73">
        <v>0</v>
      </c>
      <c r="AL18" s="75">
        <f t="shared" si="5"/>
        <v>0</v>
      </c>
      <c r="AM18" s="56"/>
      <c r="AN18" s="158">
        <v>0.22</v>
      </c>
      <c r="AO18" s="159" t="s">
        <v>122</v>
      </c>
      <c r="AP18" s="61">
        <f t="shared" si="6"/>
        <v>31406.31632653061</v>
      </c>
      <c r="AQ18" s="103">
        <f t="shared" si="7"/>
        <v>142755.98330241186</v>
      </c>
      <c r="AR18" s="56">
        <f t="shared" si="21"/>
        <v>0</v>
      </c>
      <c r="AS18" s="56">
        <f t="shared" si="22"/>
        <v>0</v>
      </c>
      <c r="AT18" s="56">
        <f t="shared" si="8"/>
        <v>142755.98330241186</v>
      </c>
      <c r="AU18" s="56">
        <f t="shared" si="9"/>
        <v>0</v>
      </c>
      <c r="AV18" s="56">
        <f t="shared" si="10"/>
        <v>142755.98330241186</v>
      </c>
      <c r="AW18" s="56">
        <v>0</v>
      </c>
      <c r="AX18" s="75">
        <f t="shared" si="11"/>
        <v>142755.98330241186</v>
      </c>
    </row>
    <row r="19" spans="1:50" x14ac:dyDescent="0.3">
      <c r="A19" s="19" t="str">
        <f>'SF Summary'!A19</f>
        <v>February</v>
      </c>
      <c r="B19" s="61">
        <f t="shared" si="12"/>
        <v>25994.336734693879</v>
      </c>
      <c r="C19" s="61">
        <f>[1]LPG!I53</f>
        <v>25474.45</v>
      </c>
      <c r="D19" s="61">
        <f t="shared" si="0"/>
        <v>519.88673469387868</v>
      </c>
      <c r="E19" s="61">
        <f t="shared" si="13"/>
        <v>25994.336734693879</v>
      </c>
      <c r="F19" s="61">
        <f>[1]LPG!D53</f>
        <v>0</v>
      </c>
      <c r="G19" s="61">
        <f t="shared" si="14"/>
        <v>25474.45</v>
      </c>
      <c r="H19" s="61">
        <f t="shared" si="15"/>
        <v>25474.45</v>
      </c>
      <c r="I19" s="61">
        <f t="shared" si="1"/>
        <v>25994.336734693879</v>
      </c>
      <c r="J19" s="61">
        <f t="shared" si="2"/>
        <v>25994.336734693879</v>
      </c>
      <c r="K19" s="56">
        <f>[1]LPG!H53</f>
        <v>118156</v>
      </c>
      <c r="L19" s="56">
        <f t="shared" si="16"/>
        <v>115792.95454545454</v>
      </c>
      <c r="M19" s="56">
        <f t="shared" si="17"/>
        <v>2363.1215213358123</v>
      </c>
      <c r="N19" s="56">
        <f t="shared" si="3"/>
        <v>118156.07606679035</v>
      </c>
      <c r="O19" s="56">
        <f t="shared" si="18"/>
        <v>0</v>
      </c>
      <c r="P19" s="56">
        <f t="shared" si="18"/>
        <v>115792.95454545454</v>
      </c>
      <c r="Q19" s="56">
        <f t="shared" si="4"/>
        <v>115792.95454545454</v>
      </c>
      <c r="R19" s="56">
        <f t="shared" si="19"/>
        <v>115792.95454545454</v>
      </c>
      <c r="S19" s="75">
        <f t="shared" si="20"/>
        <v>118156.07606679037</v>
      </c>
      <c r="T19" s="77"/>
      <c r="U19" s="77"/>
      <c r="V19" s="77"/>
      <c r="W19" s="53"/>
      <c r="X19" s="53"/>
      <c r="Y19" s="53"/>
      <c r="Z19" s="53"/>
      <c r="AA19" s="53"/>
      <c r="AB19" s="203"/>
      <c r="AC19" s="190"/>
      <c r="AD19" s="190"/>
      <c r="AE19" s="190"/>
      <c r="AF19" s="190"/>
      <c r="AG19" s="190"/>
      <c r="AH19" s="190"/>
      <c r="AI19" s="80"/>
      <c r="AJ19" s="73">
        <v>0</v>
      </c>
      <c r="AK19" s="73">
        <v>0</v>
      </c>
      <c r="AL19" s="75">
        <f t="shared" si="5"/>
        <v>0</v>
      </c>
      <c r="AM19" s="56"/>
      <c r="AN19" s="158">
        <v>0.22</v>
      </c>
      <c r="AO19" s="159" t="s">
        <v>122</v>
      </c>
      <c r="AP19" s="61">
        <f t="shared" si="6"/>
        <v>25994.336734693879</v>
      </c>
      <c r="AQ19" s="103">
        <f t="shared" si="7"/>
        <v>118156.07606679037</v>
      </c>
      <c r="AR19" s="56">
        <f t="shared" si="21"/>
        <v>0</v>
      </c>
      <c r="AS19" s="56">
        <f t="shared" si="22"/>
        <v>0</v>
      </c>
      <c r="AT19" s="56">
        <f t="shared" si="8"/>
        <v>118156.07606679037</v>
      </c>
      <c r="AU19" s="56">
        <f t="shared" si="9"/>
        <v>0</v>
      </c>
      <c r="AV19" s="56">
        <f t="shared" si="10"/>
        <v>118156.07606679037</v>
      </c>
      <c r="AW19" s="56">
        <v>0</v>
      </c>
      <c r="AX19" s="75">
        <f t="shared" si="11"/>
        <v>118156.07606679037</v>
      </c>
    </row>
    <row r="20" spans="1:50" x14ac:dyDescent="0.3">
      <c r="A20" s="19" t="str">
        <f>'SF Summary'!A20</f>
        <v>March</v>
      </c>
      <c r="B20" s="61">
        <f t="shared" si="12"/>
        <v>16639.928571428572</v>
      </c>
      <c r="C20" s="61">
        <f>[1]LPG!I54</f>
        <v>16307.13</v>
      </c>
      <c r="D20" s="61">
        <f t="shared" si="0"/>
        <v>332.79857142857327</v>
      </c>
      <c r="E20" s="61">
        <f t="shared" si="13"/>
        <v>16639.928571428572</v>
      </c>
      <c r="F20" s="61">
        <f>[1]LPG!D54</f>
        <v>0</v>
      </c>
      <c r="G20" s="61">
        <f t="shared" si="14"/>
        <v>16307.13</v>
      </c>
      <c r="H20" s="61">
        <f t="shared" si="15"/>
        <v>16307.13</v>
      </c>
      <c r="I20" s="61">
        <f t="shared" si="1"/>
        <v>16639.928571428572</v>
      </c>
      <c r="J20" s="61">
        <f t="shared" si="2"/>
        <v>16639.928571428572</v>
      </c>
      <c r="K20" s="56">
        <f>[1]LPG!H54</f>
        <v>75636</v>
      </c>
      <c r="L20" s="56">
        <f t="shared" si="16"/>
        <v>74123.318181818177</v>
      </c>
      <c r="M20" s="56">
        <f t="shared" si="17"/>
        <v>1512.7207792207876</v>
      </c>
      <c r="N20" s="56">
        <f t="shared" si="3"/>
        <v>75636.038961038968</v>
      </c>
      <c r="O20" s="56">
        <f t="shared" si="18"/>
        <v>0</v>
      </c>
      <c r="P20" s="56">
        <f t="shared" si="18"/>
        <v>74123.318181818177</v>
      </c>
      <c r="Q20" s="56">
        <f t="shared" si="4"/>
        <v>74123.318181818177</v>
      </c>
      <c r="R20" s="56">
        <f t="shared" si="19"/>
        <v>74123.318181818177</v>
      </c>
      <c r="S20" s="75">
        <f t="shared" si="20"/>
        <v>75636.038961038968</v>
      </c>
      <c r="T20" s="205">
        <f>Y20*0.22</f>
        <v>0</v>
      </c>
      <c r="U20" s="205">
        <f>Z20*0.22</f>
        <v>0</v>
      </c>
      <c r="V20" s="205">
        <f>T20-U20</f>
        <v>0</v>
      </c>
      <c r="W20" s="204">
        <v>0</v>
      </c>
      <c r="X20" s="205">
        <v>0</v>
      </c>
      <c r="Y20" s="213">
        <v>0</v>
      </c>
      <c r="Z20" s="214">
        <v>0</v>
      </c>
      <c r="AA20" s="213">
        <f>Y20-Z20</f>
        <v>0</v>
      </c>
      <c r="AB20" s="197" t="s">
        <v>122</v>
      </c>
      <c r="AC20" s="190" t="s">
        <v>122</v>
      </c>
      <c r="AD20" s="198" t="s">
        <v>122</v>
      </c>
      <c r="AE20" s="198" t="s">
        <v>122</v>
      </c>
      <c r="AF20" s="190" t="s">
        <v>122</v>
      </c>
      <c r="AG20" s="58" t="s">
        <v>122</v>
      </c>
      <c r="AH20" s="190" t="s">
        <v>122</v>
      </c>
      <c r="AI20" s="79" t="s">
        <v>122</v>
      </c>
      <c r="AJ20" s="165">
        <v>0</v>
      </c>
      <c r="AK20" s="165">
        <v>0</v>
      </c>
      <c r="AL20" s="164">
        <f t="shared" si="5"/>
        <v>0</v>
      </c>
      <c r="AM20" s="163"/>
      <c r="AN20" s="166">
        <v>0.22</v>
      </c>
      <c r="AO20" s="168" t="s">
        <v>122</v>
      </c>
      <c r="AP20" s="162">
        <f t="shared" si="6"/>
        <v>16639.928571428572</v>
      </c>
      <c r="AQ20" s="167">
        <f t="shared" si="7"/>
        <v>75636.038961038968</v>
      </c>
      <c r="AR20" s="163">
        <f t="shared" si="21"/>
        <v>0</v>
      </c>
      <c r="AS20" s="163">
        <f t="shared" si="22"/>
        <v>0</v>
      </c>
      <c r="AT20" s="163">
        <f t="shared" si="8"/>
        <v>75636.038961038968</v>
      </c>
      <c r="AU20" s="163">
        <f t="shared" si="9"/>
        <v>0</v>
      </c>
      <c r="AV20" s="163">
        <f t="shared" si="10"/>
        <v>75636.038961038968</v>
      </c>
      <c r="AW20" s="163">
        <v>0</v>
      </c>
      <c r="AX20" s="164">
        <f t="shared" si="11"/>
        <v>75636.038961038968</v>
      </c>
    </row>
    <row r="21" spans="1:50" x14ac:dyDescent="0.3">
      <c r="A21" s="19" t="str">
        <f>'SF Summary'!A21</f>
        <v>April</v>
      </c>
      <c r="B21" s="162">
        <f t="shared" si="12"/>
        <v>33587.756122448976</v>
      </c>
      <c r="C21" s="162">
        <f>[1]LPG!I55</f>
        <v>32916.000999999997</v>
      </c>
      <c r="D21" s="162">
        <f t="shared" si="0"/>
        <v>671.75512244897982</v>
      </c>
      <c r="E21" s="162">
        <f t="shared" si="13"/>
        <v>33587.756122448976</v>
      </c>
      <c r="F21" s="162">
        <f>[1]LPG!D55</f>
        <v>0</v>
      </c>
      <c r="G21" s="162">
        <f t="shared" si="14"/>
        <v>32916.000999999997</v>
      </c>
      <c r="H21" s="162">
        <f t="shared" si="15"/>
        <v>32916.000999999997</v>
      </c>
      <c r="I21" s="162">
        <f t="shared" si="1"/>
        <v>33587.756122448976</v>
      </c>
      <c r="J21" s="162">
        <f t="shared" si="2"/>
        <v>33587.756122448976</v>
      </c>
      <c r="K21" s="163">
        <f>[1]LPG!H55</f>
        <v>152671.6</v>
      </c>
      <c r="L21" s="163">
        <f t="shared" si="16"/>
        <v>149618.18636363634</v>
      </c>
      <c r="M21" s="163">
        <f t="shared" si="17"/>
        <v>3053.4323747680901</v>
      </c>
      <c r="N21" s="163">
        <f t="shared" si="3"/>
        <v>152671.61873840442</v>
      </c>
      <c r="O21" s="163">
        <f t="shared" si="18"/>
        <v>0</v>
      </c>
      <c r="P21" s="163">
        <f t="shared" si="18"/>
        <v>149618.18636363634</v>
      </c>
      <c r="Q21" s="163">
        <f t="shared" si="4"/>
        <v>149618.18636363634</v>
      </c>
      <c r="R21" s="163">
        <f t="shared" si="19"/>
        <v>149618.18636363634</v>
      </c>
      <c r="S21" s="164">
        <f t="shared" si="20"/>
        <v>152671.61873840445</v>
      </c>
      <c r="T21" s="77"/>
      <c r="U21" s="77"/>
      <c r="V21" s="77"/>
      <c r="W21" s="53"/>
      <c r="X21" s="53"/>
      <c r="Y21" s="53"/>
      <c r="Z21" s="53"/>
      <c r="AA21" s="53"/>
      <c r="AB21" s="102"/>
      <c r="AC21" s="53"/>
      <c r="AD21" s="53"/>
      <c r="AE21" s="53"/>
      <c r="AF21" s="53"/>
      <c r="AG21" s="53"/>
      <c r="AH21" s="53"/>
      <c r="AI21" s="80"/>
      <c r="AJ21" s="165">
        <v>0</v>
      </c>
      <c r="AK21" s="165">
        <v>0</v>
      </c>
      <c r="AL21" s="164">
        <f t="shared" si="5"/>
        <v>0</v>
      </c>
      <c r="AM21" s="163"/>
      <c r="AN21" s="166">
        <v>0.22</v>
      </c>
      <c r="AO21" s="168" t="s">
        <v>122</v>
      </c>
      <c r="AP21" s="162">
        <f t="shared" si="6"/>
        <v>33587.756122448976</v>
      </c>
      <c r="AQ21" s="167">
        <f t="shared" si="7"/>
        <v>152671.61873840445</v>
      </c>
      <c r="AR21" s="163">
        <f t="shared" si="21"/>
        <v>0</v>
      </c>
      <c r="AS21" s="163">
        <f t="shared" si="22"/>
        <v>0</v>
      </c>
      <c r="AT21" s="163">
        <f t="shared" si="8"/>
        <v>152671.61873840445</v>
      </c>
      <c r="AU21" s="163">
        <f t="shared" si="9"/>
        <v>0</v>
      </c>
      <c r="AV21" s="163">
        <f t="shared" si="10"/>
        <v>152671.61873840445</v>
      </c>
      <c r="AW21" s="163">
        <v>0</v>
      </c>
      <c r="AX21" s="164">
        <f t="shared" si="11"/>
        <v>152671.61873840445</v>
      </c>
    </row>
    <row r="22" spans="1:50" x14ac:dyDescent="0.3">
      <c r="A22" s="19" t="str">
        <f>'SF Summary'!A22</f>
        <v>May</v>
      </c>
      <c r="B22" s="162">
        <f t="shared" si="12"/>
        <v>36087.258775510199</v>
      </c>
      <c r="C22" s="162">
        <f>[1]LPG!I56</f>
        <v>35365.513599999998</v>
      </c>
      <c r="D22" s="162">
        <f t="shared" si="0"/>
        <v>721.74517551020108</v>
      </c>
      <c r="E22" s="162">
        <f t="shared" si="13"/>
        <v>36087.258775510199</v>
      </c>
      <c r="F22" s="162">
        <f>[1]LPG!D56</f>
        <v>0</v>
      </c>
      <c r="G22" s="162">
        <f t="shared" si="14"/>
        <v>35365.513599999998</v>
      </c>
      <c r="H22" s="162">
        <f t="shared" si="15"/>
        <v>35365.513599999998</v>
      </c>
      <c r="I22" s="162">
        <f t="shared" si="1"/>
        <v>36087.258775510199</v>
      </c>
      <c r="J22" s="162">
        <f t="shared" si="2"/>
        <v>36087.258775510199</v>
      </c>
      <c r="K22" s="163">
        <f>[1]LPG!H56</f>
        <v>164033.09</v>
      </c>
      <c r="L22" s="163">
        <f t="shared" si="16"/>
        <v>160752.33454545453</v>
      </c>
      <c r="M22" s="163">
        <f t="shared" si="17"/>
        <v>3280.6598886827323</v>
      </c>
      <c r="N22" s="163">
        <f t="shared" si="3"/>
        <v>164032.99443413728</v>
      </c>
      <c r="O22" s="163">
        <f t="shared" si="18"/>
        <v>0</v>
      </c>
      <c r="P22" s="163">
        <f t="shared" si="18"/>
        <v>160752.33454545453</v>
      </c>
      <c r="Q22" s="163">
        <f t="shared" si="4"/>
        <v>160752.33454545453</v>
      </c>
      <c r="R22" s="163">
        <f t="shared" si="19"/>
        <v>160752.33454545453</v>
      </c>
      <c r="S22" s="164">
        <f t="shared" si="20"/>
        <v>164032.99443413728</v>
      </c>
      <c r="T22" s="77"/>
      <c r="U22" s="77"/>
      <c r="V22" s="77"/>
      <c r="W22" s="53"/>
      <c r="X22" s="53"/>
      <c r="Y22" s="53"/>
      <c r="Z22" s="53"/>
      <c r="AA22" s="53"/>
      <c r="AB22" s="102"/>
      <c r="AC22" s="53"/>
      <c r="AD22" s="53"/>
      <c r="AE22" s="53"/>
      <c r="AF22" s="53"/>
      <c r="AG22" s="53"/>
      <c r="AH22" s="53"/>
      <c r="AI22" s="80"/>
      <c r="AJ22" s="165">
        <v>0</v>
      </c>
      <c r="AK22" s="165">
        <v>0</v>
      </c>
      <c r="AL22" s="164">
        <f t="shared" si="5"/>
        <v>0</v>
      </c>
      <c r="AM22" s="163"/>
      <c r="AN22" s="166">
        <v>0.22</v>
      </c>
      <c r="AO22" s="168" t="s">
        <v>122</v>
      </c>
      <c r="AP22" s="162">
        <f t="shared" si="6"/>
        <v>36087.258775510199</v>
      </c>
      <c r="AQ22" s="167">
        <f t="shared" si="7"/>
        <v>164032.99443413728</v>
      </c>
      <c r="AR22" s="163">
        <f t="shared" si="21"/>
        <v>0</v>
      </c>
      <c r="AS22" s="163">
        <f t="shared" si="22"/>
        <v>0</v>
      </c>
      <c r="AT22" s="163">
        <f t="shared" si="8"/>
        <v>164032.99443413728</v>
      </c>
      <c r="AU22" s="163">
        <f t="shared" si="9"/>
        <v>0</v>
      </c>
      <c r="AV22" s="163">
        <f t="shared" si="10"/>
        <v>164032.99443413728</v>
      </c>
      <c r="AW22" s="163">
        <v>0</v>
      </c>
      <c r="AX22" s="164">
        <f t="shared" si="11"/>
        <v>164032.99443413728</v>
      </c>
    </row>
    <row r="23" spans="1:50" x14ac:dyDescent="0.3">
      <c r="A23" s="36" t="str">
        <f>'SF Summary'!A23</f>
        <v>June</v>
      </c>
      <c r="B23" s="169">
        <f t="shared" si="12"/>
        <v>34292.808265306128</v>
      </c>
      <c r="C23" s="169">
        <f>[1]LPG!I57</f>
        <v>33606.952100000002</v>
      </c>
      <c r="D23" s="169">
        <f t="shared" si="0"/>
        <v>685.85616530612606</v>
      </c>
      <c r="E23" s="169">
        <f t="shared" si="13"/>
        <v>34292.808265306128</v>
      </c>
      <c r="F23" s="169">
        <f>[1]LPG!D57</f>
        <v>0</v>
      </c>
      <c r="G23" s="169">
        <f t="shared" si="14"/>
        <v>33606.952100000002</v>
      </c>
      <c r="H23" s="169">
        <f t="shared" si="15"/>
        <v>33606.952100000002</v>
      </c>
      <c r="I23" s="169">
        <f t="shared" si="1"/>
        <v>34292.808265306128</v>
      </c>
      <c r="J23" s="169">
        <f t="shared" si="2"/>
        <v>34292.808265306128</v>
      </c>
      <c r="K23" s="170">
        <f>[1]LPG!H57</f>
        <v>155876.32999999999</v>
      </c>
      <c r="L23" s="170">
        <f t="shared" si="16"/>
        <v>152758.8731818182</v>
      </c>
      <c r="M23" s="170">
        <f t="shared" si="17"/>
        <v>3117.5280241187547</v>
      </c>
      <c r="N23" s="170">
        <f t="shared" si="3"/>
        <v>155876.40120593694</v>
      </c>
      <c r="O23" s="170">
        <f t="shared" si="18"/>
        <v>0</v>
      </c>
      <c r="P23" s="170">
        <f t="shared" si="18"/>
        <v>152758.8731818182</v>
      </c>
      <c r="Q23" s="170">
        <f t="shared" si="4"/>
        <v>152758.8731818182</v>
      </c>
      <c r="R23" s="170">
        <f t="shared" si="19"/>
        <v>152758.8731818182</v>
      </c>
      <c r="S23" s="171">
        <f t="shared" si="20"/>
        <v>155876.40120593694</v>
      </c>
      <c r="T23" s="206">
        <f>Y23*0.22</f>
        <v>0</v>
      </c>
      <c r="U23" s="206">
        <f>Z23*0.22</f>
        <v>0</v>
      </c>
      <c r="V23" s="206">
        <f>T23-U23</f>
        <v>0</v>
      </c>
      <c r="W23" s="206">
        <v>0</v>
      </c>
      <c r="X23" s="206">
        <v>0</v>
      </c>
      <c r="Y23" s="215">
        <v>0</v>
      </c>
      <c r="Z23" s="215">
        <v>0</v>
      </c>
      <c r="AA23" s="215">
        <f>Y23-Z23</f>
        <v>0</v>
      </c>
      <c r="AB23" s="174" t="s">
        <v>122</v>
      </c>
      <c r="AC23" s="175" t="s">
        <v>122</v>
      </c>
      <c r="AD23" s="176" t="s">
        <v>122</v>
      </c>
      <c r="AE23" s="176" t="s">
        <v>122</v>
      </c>
      <c r="AF23" s="175" t="s">
        <v>122</v>
      </c>
      <c r="AG23" s="177" t="s">
        <v>122</v>
      </c>
      <c r="AH23" s="175" t="s">
        <v>122</v>
      </c>
      <c r="AI23" s="178" t="s">
        <v>122</v>
      </c>
      <c r="AJ23" s="180">
        <v>0</v>
      </c>
      <c r="AK23" s="180">
        <v>0</v>
      </c>
      <c r="AL23" s="171">
        <f t="shared" si="5"/>
        <v>0</v>
      </c>
      <c r="AM23" s="170"/>
      <c r="AN23" s="181">
        <v>0.22</v>
      </c>
      <c r="AO23" s="179" t="s">
        <v>122</v>
      </c>
      <c r="AP23" s="169">
        <f t="shared" si="6"/>
        <v>34292.808265306128</v>
      </c>
      <c r="AQ23" s="182">
        <f t="shared" si="7"/>
        <v>155876.40120593694</v>
      </c>
      <c r="AR23" s="170">
        <f t="shared" si="21"/>
        <v>0</v>
      </c>
      <c r="AS23" s="170">
        <f t="shared" si="22"/>
        <v>0</v>
      </c>
      <c r="AT23" s="170">
        <f t="shared" si="8"/>
        <v>155876.40120593694</v>
      </c>
      <c r="AU23" s="170">
        <f t="shared" si="9"/>
        <v>0</v>
      </c>
      <c r="AV23" s="170">
        <f t="shared" si="10"/>
        <v>155876.40120593694</v>
      </c>
      <c r="AW23" s="170">
        <v>0</v>
      </c>
      <c r="AX23" s="171">
        <f t="shared" si="11"/>
        <v>155876.40120593694</v>
      </c>
    </row>
    <row r="24" spans="1:50" x14ac:dyDescent="0.3">
      <c r="A24" s="36"/>
      <c r="B24" s="4"/>
      <c r="C24" s="4"/>
      <c r="D24" s="37"/>
      <c r="E24" s="37"/>
      <c r="F24" s="37"/>
      <c r="G24" s="4"/>
      <c r="H24" s="4"/>
      <c r="I24" s="4"/>
      <c r="J24" s="4"/>
      <c r="K24" s="37"/>
      <c r="L24" s="4"/>
      <c r="M24" s="37"/>
      <c r="N24" s="4"/>
      <c r="O24" s="37"/>
      <c r="P24" s="37"/>
      <c r="Q24" s="4"/>
      <c r="R24" s="4"/>
      <c r="S24" s="19"/>
      <c r="T24" s="210"/>
      <c r="U24" s="86"/>
      <c r="V24" s="86"/>
      <c r="W24" s="86"/>
      <c r="X24" s="87"/>
      <c r="Y24" s="211"/>
      <c r="Z24" s="87"/>
      <c r="AA24" s="212"/>
      <c r="AB24" s="40"/>
      <c r="AC24" s="39"/>
      <c r="AD24" s="39"/>
      <c r="AE24" s="38"/>
      <c r="AF24" s="39"/>
      <c r="AG24" s="37"/>
      <c r="AH24" s="39"/>
      <c r="AI24" s="41"/>
      <c r="AJ24" s="26"/>
      <c r="AK24" s="26"/>
      <c r="AL24" s="36"/>
      <c r="AM24" s="37" t="s">
        <v>91</v>
      </c>
      <c r="AN24" s="42"/>
      <c r="AO24" s="91" t="s">
        <v>122</v>
      </c>
      <c r="AP24" s="39"/>
      <c r="AQ24" s="43"/>
      <c r="AR24" s="71"/>
      <c r="AS24" s="71"/>
      <c r="AT24" s="71"/>
      <c r="AU24" s="71"/>
      <c r="AV24" s="71"/>
      <c r="AW24" s="71"/>
      <c r="AX24" s="76"/>
    </row>
    <row r="25" spans="1:50" x14ac:dyDescent="0.3">
      <c r="A25" s="44" t="s">
        <v>5</v>
      </c>
      <c r="B25" s="195">
        <f t="shared" ref="B25:K25" si="23">SUM(B12:B23)</f>
        <v>363695.26193877554</v>
      </c>
      <c r="C25" s="195">
        <f t="shared" si="23"/>
        <v>356421.3567</v>
      </c>
      <c r="D25" s="195">
        <f t="shared" si="23"/>
        <v>7273.9052387755128</v>
      </c>
      <c r="E25" s="70">
        <f t="shared" si="23"/>
        <v>363695.26193877554</v>
      </c>
      <c r="F25" s="61">
        <f t="shared" si="23"/>
        <v>0</v>
      </c>
      <c r="G25" s="70">
        <f t="shared" si="23"/>
        <v>356421.3567</v>
      </c>
      <c r="H25" s="70">
        <f t="shared" si="23"/>
        <v>356421.3567</v>
      </c>
      <c r="I25" s="70">
        <f t="shared" si="23"/>
        <v>363695.26193877554</v>
      </c>
      <c r="J25" s="70">
        <f t="shared" si="23"/>
        <v>363695.26193877554</v>
      </c>
      <c r="K25" s="32">
        <f t="shared" si="23"/>
        <v>1653160.0200000003</v>
      </c>
      <c r="L25" s="16">
        <f>C25/0.22</f>
        <v>1620097.0759090909</v>
      </c>
      <c r="M25" s="32">
        <f t="shared" ref="M25:AL25" si="24">SUM(M12:M23)</f>
        <v>33063.205630797791</v>
      </c>
      <c r="N25" s="32">
        <f t="shared" si="24"/>
        <v>1653160.2815398886</v>
      </c>
      <c r="O25" s="32">
        <f t="shared" si="24"/>
        <v>0</v>
      </c>
      <c r="P25" s="32">
        <f t="shared" si="24"/>
        <v>1620097.0759090907</v>
      </c>
      <c r="Q25" s="32">
        <f t="shared" si="24"/>
        <v>1620097.0759090907</v>
      </c>
      <c r="R25" s="32">
        <f t="shared" si="24"/>
        <v>1620097.0759090907</v>
      </c>
      <c r="S25" s="45">
        <f t="shared" si="24"/>
        <v>1653160.2815398886</v>
      </c>
      <c r="T25" s="205">
        <f t="shared" si="24"/>
        <v>0</v>
      </c>
      <c r="U25" s="205">
        <f t="shared" si="24"/>
        <v>0</v>
      </c>
      <c r="V25" s="205">
        <f t="shared" si="24"/>
        <v>0</v>
      </c>
      <c r="W25" s="204">
        <f t="shared" si="24"/>
        <v>0</v>
      </c>
      <c r="X25" s="205">
        <f t="shared" si="24"/>
        <v>0</v>
      </c>
      <c r="Y25" s="213">
        <f t="shared" si="24"/>
        <v>0</v>
      </c>
      <c r="Z25" s="214">
        <f t="shared" si="24"/>
        <v>0</v>
      </c>
      <c r="AA25" s="213">
        <f t="shared" si="24"/>
        <v>0</v>
      </c>
      <c r="AB25" s="198">
        <f t="shared" si="24"/>
        <v>0</v>
      </c>
      <c r="AC25" s="198">
        <f t="shared" si="24"/>
        <v>0</v>
      </c>
      <c r="AD25" s="198">
        <f t="shared" si="24"/>
        <v>0</v>
      </c>
      <c r="AE25" s="198">
        <f t="shared" si="24"/>
        <v>0</v>
      </c>
      <c r="AF25" s="32">
        <f t="shared" si="24"/>
        <v>0</v>
      </c>
      <c r="AG25" s="32">
        <f t="shared" si="24"/>
        <v>0</v>
      </c>
      <c r="AH25" s="32">
        <f t="shared" si="24"/>
        <v>0</v>
      </c>
      <c r="AI25" s="46">
        <f t="shared" si="24"/>
        <v>0</v>
      </c>
      <c r="AJ25" s="32">
        <f t="shared" si="24"/>
        <v>0</v>
      </c>
      <c r="AK25" s="32">
        <f t="shared" si="24"/>
        <v>0</v>
      </c>
      <c r="AL25" s="45">
        <f t="shared" si="24"/>
        <v>0</v>
      </c>
      <c r="AM25" s="4"/>
      <c r="AN25" s="34">
        <v>0.22</v>
      </c>
      <c r="AO25" s="58" t="s">
        <v>122</v>
      </c>
      <c r="AP25" s="83">
        <f>SUM(AP12:AP23)</f>
        <v>363695.26193877554</v>
      </c>
      <c r="AQ25" s="12">
        <f>S25+AL25</f>
        <v>1653160.2815398886</v>
      </c>
      <c r="AR25" s="4">
        <f>Y25+AG25</f>
        <v>0</v>
      </c>
      <c r="AS25" s="4">
        <f>Z25+AH25</f>
        <v>0</v>
      </c>
      <c r="AT25" s="4">
        <f>AQ25+AR25-AS25</f>
        <v>1653160.2815398886</v>
      </c>
      <c r="AU25" s="4">
        <f>AL25</f>
        <v>0</v>
      </c>
      <c r="AV25" s="4">
        <f>AT25-AU25</f>
        <v>1653160.2815398886</v>
      </c>
      <c r="AW25" s="4">
        <v>0</v>
      </c>
      <c r="AX25" s="19">
        <f>AV25-AW25</f>
        <v>1653160.2815398886</v>
      </c>
    </row>
    <row r="26" spans="1:50" x14ac:dyDescent="0.3">
      <c r="A26" s="12" t="s">
        <v>92</v>
      </c>
      <c r="B26" s="4" t="s">
        <v>93</v>
      </c>
      <c r="C26" s="8" t="s">
        <v>4</v>
      </c>
      <c r="D26" s="4" t="s">
        <v>93</v>
      </c>
      <c r="E26" s="4" t="s">
        <v>93</v>
      </c>
      <c r="F26" s="8" t="s">
        <v>4</v>
      </c>
      <c r="G26" s="4" t="s">
        <v>93</v>
      </c>
      <c r="H26" s="4" t="s">
        <v>93</v>
      </c>
      <c r="I26" s="4" t="s">
        <v>93</v>
      </c>
      <c r="J26" s="4" t="s">
        <v>93</v>
      </c>
      <c r="K26" s="8" t="s">
        <v>4</v>
      </c>
      <c r="L26" s="4" t="s">
        <v>93</v>
      </c>
      <c r="M26" s="4" t="s">
        <v>93</v>
      </c>
      <c r="N26" s="4" t="s">
        <v>93</v>
      </c>
      <c r="O26" s="4" t="s">
        <v>93</v>
      </c>
      <c r="P26" s="4" t="s">
        <v>93</v>
      </c>
      <c r="Q26" s="4" t="s">
        <v>93</v>
      </c>
      <c r="R26" s="4" t="s">
        <v>93</v>
      </c>
      <c r="S26" s="19" t="s">
        <v>93</v>
      </c>
      <c r="T26" s="4" t="s">
        <v>93</v>
      </c>
      <c r="U26" s="4" t="s">
        <v>93</v>
      </c>
      <c r="V26" s="4" t="s">
        <v>93</v>
      </c>
      <c r="W26" s="8" t="s">
        <v>113</v>
      </c>
      <c r="X26" s="4" t="s">
        <v>93</v>
      </c>
      <c r="Y26" s="8" t="s">
        <v>113</v>
      </c>
      <c r="Z26" s="8" t="s">
        <v>113</v>
      </c>
      <c r="AA26" s="4" t="s">
        <v>93</v>
      </c>
      <c r="AB26" s="4" t="s">
        <v>93</v>
      </c>
      <c r="AC26" s="4" t="s">
        <v>93</v>
      </c>
      <c r="AD26" s="4" t="s">
        <v>93</v>
      </c>
      <c r="AE26" s="4" t="s">
        <v>94</v>
      </c>
      <c r="AF26" s="4" t="s">
        <v>93</v>
      </c>
      <c r="AG26" s="4" t="s">
        <v>94</v>
      </c>
      <c r="AH26" s="4" t="s">
        <v>94</v>
      </c>
      <c r="AI26" s="4" t="s">
        <v>94</v>
      </c>
      <c r="AJ26" s="8" t="s">
        <v>114</v>
      </c>
      <c r="AK26" s="8" t="s">
        <v>115</v>
      </c>
      <c r="AL26" s="4" t="s">
        <v>93</v>
      </c>
      <c r="AM26" s="4"/>
      <c r="AN26" s="4"/>
      <c r="AO26" s="94" t="s">
        <v>122</v>
      </c>
      <c r="AP26" s="4"/>
      <c r="AQ26" s="12">
        <f t="shared" ref="AQ26:AV26" si="25">SUM(AQ12:AQ23)</f>
        <v>1653160.2815398886</v>
      </c>
      <c r="AR26" s="4">
        <f t="shared" si="25"/>
        <v>0</v>
      </c>
      <c r="AS26" s="4">
        <f t="shared" si="25"/>
        <v>0</v>
      </c>
      <c r="AT26" s="4">
        <f t="shared" si="25"/>
        <v>1653160.2815398886</v>
      </c>
      <c r="AU26" s="4">
        <f t="shared" si="25"/>
        <v>0</v>
      </c>
      <c r="AV26" s="4">
        <f t="shared" si="25"/>
        <v>1653160.2815398886</v>
      </c>
      <c r="AW26" s="4"/>
      <c r="AX26" s="4">
        <f>SUM(AX12:AX23)</f>
        <v>1653160.2815398886</v>
      </c>
    </row>
    <row r="27" spans="1:50" x14ac:dyDescent="0.3">
      <c r="A27" s="4"/>
      <c r="B27" s="4"/>
      <c r="C27" s="8" t="s">
        <v>112</v>
      </c>
      <c r="D27" s="4"/>
      <c r="E27" s="4"/>
      <c r="F27" s="8" t="s">
        <v>112</v>
      </c>
      <c r="G27" s="4"/>
      <c r="H27" s="4"/>
      <c r="I27" s="4"/>
      <c r="J27" s="4"/>
      <c r="K27" s="8" t="s">
        <v>112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8" t="s">
        <v>105</v>
      </c>
      <c r="X27" s="4"/>
      <c r="Y27" s="8" t="s">
        <v>105</v>
      </c>
      <c r="Z27" s="8" t="s">
        <v>105</v>
      </c>
      <c r="AA27" s="4"/>
      <c r="AB27" s="4"/>
      <c r="AC27" s="4"/>
      <c r="AD27" s="4"/>
      <c r="AE27" s="4"/>
      <c r="AF27" s="4"/>
      <c r="AG27" s="4"/>
      <c r="AH27" s="4"/>
      <c r="AI27" s="4"/>
      <c r="AJ27" s="8" t="s">
        <v>105</v>
      </c>
      <c r="AK27" s="8" t="s">
        <v>105</v>
      </c>
      <c r="AL27" s="4"/>
      <c r="AM27" s="4"/>
      <c r="AN27" s="4"/>
      <c r="AO27" s="58" t="s">
        <v>122</v>
      </c>
      <c r="AP27" s="11">
        <f>AO28/AP25-1</f>
        <v>-2.0000000000000018E-2</v>
      </c>
      <c r="AQ27" s="4"/>
      <c r="AR27" s="4"/>
      <c r="AS27" s="4"/>
      <c r="AT27" s="4"/>
      <c r="AU27" s="4"/>
      <c r="AV27" s="4"/>
      <c r="AW27" s="4"/>
      <c r="AX27" s="4"/>
    </row>
    <row r="28" spans="1:50" x14ac:dyDescent="0.3">
      <c r="A28" s="48" t="s">
        <v>63</v>
      </c>
      <c r="B28" s="9"/>
      <c r="C28" s="9"/>
      <c r="D28" s="9"/>
      <c r="E28" s="9"/>
      <c r="F28" s="9"/>
      <c r="G28" s="9"/>
      <c r="H28" s="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61">
        <f>H25</f>
        <v>356421.3567</v>
      </c>
      <c r="AP28" s="9"/>
      <c r="AQ28" s="9"/>
      <c r="AR28" s="9"/>
      <c r="AS28" s="9"/>
      <c r="AT28" s="9"/>
      <c r="AU28" s="9"/>
      <c r="AV28" s="9"/>
      <c r="AW28" s="9"/>
      <c r="AX28" s="18"/>
    </row>
    <row r="29" spans="1:50" x14ac:dyDescent="0.3">
      <c r="A29" s="5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6"/>
      <c r="AL29" s="4"/>
      <c r="AM29" s="4"/>
      <c r="AN29" s="4"/>
      <c r="AO29" s="47"/>
      <c r="AP29" s="47"/>
      <c r="AQ29" s="49">
        <f>AQ6</f>
        <v>0</v>
      </c>
      <c r="AR29" s="4"/>
      <c r="AS29" s="4"/>
      <c r="AT29" s="4"/>
      <c r="AU29" s="4"/>
      <c r="AV29" s="4"/>
      <c r="AW29" s="4"/>
      <c r="AX29" s="4"/>
    </row>
    <row r="30" spans="1:50" x14ac:dyDescent="0.3">
      <c r="A30" s="5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x14ac:dyDescent="0.3">
      <c r="A31" s="52"/>
      <c r="B31" s="5"/>
      <c r="C31" s="5"/>
      <c r="D31" s="5"/>
      <c r="E31" s="5"/>
      <c r="F31" s="4"/>
      <c r="G31" s="4"/>
      <c r="H31" s="4"/>
      <c r="I31" s="34"/>
      <c r="J31" s="4"/>
      <c r="K31" s="4"/>
      <c r="L31" s="4"/>
      <c r="M31" s="4"/>
      <c r="N31" s="4"/>
      <c r="O31" s="4"/>
      <c r="P31" s="4"/>
      <c r="Q31" s="4"/>
      <c r="R31" s="4"/>
      <c r="S31" s="4"/>
      <c r="T31" s="3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53" t="s">
        <v>107</v>
      </c>
      <c r="AP31" s="4"/>
      <c r="AQ31" s="8" t="s">
        <v>97</v>
      </c>
      <c r="AR31" s="8" t="s">
        <v>97</v>
      </c>
      <c r="AS31" s="8" t="s">
        <v>97</v>
      </c>
      <c r="AT31" s="8" t="s">
        <v>97</v>
      </c>
      <c r="AU31" s="8" t="s">
        <v>97</v>
      </c>
      <c r="AV31" s="8" t="s">
        <v>97</v>
      </c>
      <c r="AW31" s="8" t="s">
        <v>97</v>
      </c>
      <c r="AX31" s="8" t="s">
        <v>97</v>
      </c>
    </row>
    <row r="32" spans="1:50" x14ac:dyDescent="0.3">
      <c r="A32" s="52"/>
      <c r="B32" s="4"/>
      <c r="C32" s="4"/>
      <c r="D32" s="4"/>
      <c r="E32" s="4"/>
      <c r="F32" s="4"/>
      <c r="G32" s="4"/>
      <c r="H32" s="4"/>
      <c r="I32" s="34"/>
      <c r="J32" s="4"/>
      <c r="K32" s="4"/>
      <c r="L32" s="4"/>
      <c r="M32" s="4"/>
      <c r="N32" s="4"/>
      <c r="O32" s="4"/>
      <c r="P32" s="4"/>
      <c r="Q32" s="4"/>
      <c r="R32" s="4"/>
      <c r="S32" s="4"/>
      <c r="T32" s="3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12"/>
      <c r="AL32" s="4"/>
      <c r="AM32" s="4"/>
      <c r="AN32" s="4"/>
      <c r="AO32" s="4" t="s">
        <v>108</v>
      </c>
      <c r="AP32" s="4"/>
      <c r="AQ32" s="8" t="s">
        <v>98</v>
      </c>
      <c r="AR32" s="8" t="s">
        <v>98</v>
      </c>
      <c r="AS32" s="8" t="s">
        <v>98</v>
      </c>
      <c r="AT32" s="8" t="s">
        <v>98</v>
      </c>
      <c r="AU32" s="8" t="s">
        <v>99</v>
      </c>
      <c r="AV32" s="8" t="s">
        <v>100</v>
      </c>
      <c r="AW32" s="8" t="s">
        <v>101</v>
      </c>
      <c r="AX32" s="8" t="s">
        <v>102</v>
      </c>
    </row>
    <row r="33" spans="1:50" x14ac:dyDescent="0.3">
      <c r="A33" s="52"/>
      <c r="B33" s="4"/>
      <c r="C33" s="4"/>
      <c r="D33" s="4"/>
      <c r="E33" s="4"/>
      <c r="F33" s="4"/>
      <c r="G33" s="4"/>
      <c r="H33" s="4"/>
      <c r="I33" s="3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6"/>
      <c r="AP33" s="34"/>
      <c r="AQ33" s="4"/>
      <c r="AR33" s="4"/>
      <c r="AS33" s="4"/>
      <c r="AT33" s="8"/>
      <c r="AU33" s="4"/>
      <c r="AV33" s="4"/>
      <c r="AW33" s="4"/>
      <c r="AX33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36"/>
  <sheetViews>
    <sheetView topLeftCell="A7" zoomScale="75" workbookViewId="0">
      <pane xSplit="1" ySplit="5" topLeftCell="AR15" activePane="bottomRight" state="frozen"/>
      <selection activeCell="A7" sqref="A7"/>
      <selection pane="topRight" activeCell="B7" sqref="B7"/>
      <selection pane="bottomLeft" activeCell="A12" sqref="A12"/>
      <selection pane="bottomRight" activeCell="AX20" sqref="AX20"/>
    </sheetView>
  </sheetViews>
  <sheetFormatPr defaultRowHeight="18.600000000000001" x14ac:dyDescent="0.3"/>
  <cols>
    <col min="1" max="1" width="20.5703125" customWidth="1"/>
    <col min="2" max="4" width="12.640625" customWidth="1"/>
    <col min="5" max="5" width="18.28515625" customWidth="1"/>
    <col min="6" max="40" width="12.640625" customWidth="1"/>
    <col min="41" max="41" width="16.28515625" customWidth="1"/>
    <col min="42" max="42" width="17.2109375" customWidth="1"/>
    <col min="43" max="43" width="18.28515625" customWidth="1"/>
    <col min="44" max="51" width="12.640625" customWidth="1"/>
  </cols>
  <sheetData>
    <row r="1" spans="1:50" ht="22.8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"/>
      <c r="AP1" s="2"/>
      <c r="AQ1" s="2"/>
      <c r="AR1" s="2"/>
      <c r="AS1" s="2"/>
      <c r="AT1" s="2"/>
      <c r="AU1" s="2"/>
      <c r="AV1" s="2"/>
      <c r="AW1" s="2"/>
      <c r="AX1" s="2"/>
    </row>
    <row r="2" spans="1:50" ht="22.8" x14ac:dyDescent="0.4">
      <c r="A2" s="1" t="s">
        <v>150</v>
      </c>
      <c r="B2" s="1"/>
      <c r="C2" s="1" t="s">
        <v>145</v>
      </c>
      <c r="D2" s="1"/>
      <c r="E2" s="1"/>
      <c r="F2" s="4"/>
      <c r="G2" s="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6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6"/>
      <c r="AP3" s="4"/>
      <c r="AQ3" s="4"/>
      <c r="AR3" s="4"/>
      <c r="AS3" s="4"/>
      <c r="AT3" s="4"/>
      <c r="AU3" s="4"/>
      <c r="AV3" s="4"/>
      <c r="AW3" s="4"/>
      <c r="AX3" s="4"/>
    </row>
    <row r="4" spans="1:50" x14ac:dyDescent="0.3">
      <c r="A4" s="4" t="s">
        <v>111</v>
      </c>
      <c r="B4" s="4"/>
      <c r="C4" s="4"/>
      <c r="D4" s="4" t="s">
        <v>2</v>
      </c>
      <c r="E4" s="10">
        <f>Diesel!E4</f>
        <v>41226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6"/>
      <c r="AP4" s="11"/>
      <c r="AQ4" s="4"/>
      <c r="AR4" s="4"/>
      <c r="AS4" s="4"/>
      <c r="AT4" s="4"/>
      <c r="AU4" s="4"/>
      <c r="AV4" s="4"/>
      <c r="AW4" s="4"/>
      <c r="AX4" s="4"/>
    </row>
    <row r="5" spans="1:50" x14ac:dyDescent="0.3">
      <c r="A5" s="10">
        <f ca="1">NOW()</f>
        <v>41716.514762384257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 t="s">
        <v>93</v>
      </c>
      <c r="U5" s="4" t="s">
        <v>93</v>
      </c>
      <c r="V5" s="4" t="s">
        <v>93</v>
      </c>
      <c r="W5" s="8" t="s">
        <v>113</v>
      </c>
      <c r="X5" s="83" t="s">
        <v>93</v>
      </c>
      <c r="Y5" s="8" t="s">
        <v>113</v>
      </c>
      <c r="Z5" s="8" t="s">
        <v>113</v>
      </c>
      <c r="AA5" s="4" t="s">
        <v>93</v>
      </c>
      <c r="AB5" s="4" t="s">
        <v>93</v>
      </c>
      <c r="AC5" s="4" t="s">
        <v>93</v>
      </c>
      <c r="AD5" s="4" t="s">
        <v>93</v>
      </c>
      <c r="AE5" s="4" t="s">
        <v>94</v>
      </c>
      <c r="AF5" s="4" t="s">
        <v>93</v>
      </c>
      <c r="AG5" s="4" t="s">
        <v>94</v>
      </c>
      <c r="AH5" s="4" t="s">
        <v>94</v>
      </c>
      <c r="AI5" s="4" t="s">
        <v>94</v>
      </c>
      <c r="AJ5" s="8" t="s">
        <v>114</v>
      </c>
      <c r="AK5" s="8" t="s">
        <v>115</v>
      </c>
      <c r="AL5" s="4" t="s">
        <v>93</v>
      </c>
      <c r="AM5" s="4"/>
      <c r="AN5" s="4"/>
      <c r="AO5" s="6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8" t="s">
        <v>105</v>
      </c>
      <c r="X6" s="4"/>
      <c r="Y6" s="8" t="s">
        <v>105</v>
      </c>
      <c r="Z6" s="8" t="s">
        <v>105</v>
      </c>
      <c r="AA6" s="4"/>
      <c r="AB6" s="4"/>
      <c r="AC6" s="4"/>
      <c r="AD6" s="4"/>
      <c r="AE6" s="4"/>
      <c r="AF6" s="4"/>
      <c r="AG6" s="4"/>
      <c r="AH6" s="4"/>
      <c r="AI6" s="4"/>
      <c r="AJ6" s="8" t="s">
        <v>105</v>
      </c>
      <c r="AK6" s="8" t="s">
        <v>105</v>
      </c>
      <c r="AL6" s="4"/>
      <c r="AM6" s="4"/>
      <c r="AN6" s="4"/>
      <c r="AO6" s="6"/>
      <c r="AP6" s="6"/>
      <c r="AQ6" s="4"/>
      <c r="AR6" s="4"/>
      <c r="AS6" s="4"/>
      <c r="AT6" s="4"/>
      <c r="AU6" s="4"/>
      <c r="AV6" s="4"/>
      <c r="AW6" s="4"/>
      <c r="AX6" s="4"/>
    </row>
    <row r="7" spans="1:50" x14ac:dyDescent="0.3">
      <c r="A7" s="4"/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5"/>
      <c r="T7" s="14" t="s">
        <v>1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5"/>
      <c r="AJ7" s="222" t="s">
        <v>133</v>
      </c>
      <c r="AK7" s="223"/>
      <c r="AL7" s="22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5"/>
    </row>
    <row r="8" spans="1:50" x14ac:dyDescent="0.3">
      <c r="A8" s="4"/>
      <c r="B8" s="85" t="s">
        <v>118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5"/>
      <c r="T8" s="14" t="s">
        <v>8</v>
      </c>
      <c r="U8" s="14"/>
      <c r="V8" s="14"/>
      <c r="W8" s="14"/>
      <c r="X8" s="14"/>
      <c r="Y8" s="14"/>
      <c r="Z8" s="14"/>
      <c r="AA8" s="14"/>
      <c r="AB8" s="13" t="s">
        <v>9</v>
      </c>
      <c r="AC8" s="14"/>
      <c r="AD8" s="14"/>
      <c r="AE8" s="14"/>
      <c r="AF8" s="14"/>
      <c r="AG8" s="14"/>
      <c r="AH8" s="14"/>
      <c r="AI8" s="15"/>
      <c r="AJ8" s="85" t="s">
        <v>10</v>
      </c>
      <c r="AK8" s="110"/>
      <c r="AL8" s="111"/>
      <c r="AM8" s="14"/>
      <c r="AN8" s="14"/>
      <c r="AO8" s="14"/>
      <c r="AP8" s="14"/>
      <c r="AQ8" s="14" t="s">
        <v>12</v>
      </c>
      <c r="AR8" s="14"/>
      <c r="AS8" s="14"/>
      <c r="AT8" s="14"/>
      <c r="AU8" s="14"/>
      <c r="AV8" s="14"/>
      <c r="AW8" s="14"/>
      <c r="AX8" s="15"/>
    </row>
    <row r="9" spans="1:50" x14ac:dyDescent="0.3">
      <c r="A9" s="16"/>
      <c r="B9" s="21" t="s">
        <v>14</v>
      </c>
      <c r="C9" s="22" t="s">
        <v>15</v>
      </c>
      <c r="D9" s="22" t="s">
        <v>16</v>
      </c>
      <c r="E9" s="22" t="s">
        <v>11</v>
      </c>
      <c r="F9" s="22" t="s">
        <v>17</v>
      </c>
      <c r="G9" s="22" t="s">
        <v>18</v>
      </c>
      <c r="H9" s="22" t="s">
        <v>11</v>
      </c>
      <c r="I9" s="22" t="s">
        <v>5</v>
      </c>
      <c r="J9" s="22" t="s">
        <v>19</v>
      </c>
      <c r="K9" s="22" t="s">
        <v>5</v>
      </c>
      <c r="L9" s="22" t="s">
        <v>11</v>
      </c>
      <c r="M9" s="22" t="s">
        <v>16</v>
      </c>
      <c r="N9" s="22" t="s">
        <v>19</v>
      </c>
      <c r="O9" s="22" t="s">
        <v>21</v>
      </c>
      <c r="P9" s="22" t="s">
        <v>15</v>
      </c>
      <c r="Q9" s="22" t="s">
        <v>22</v>
      </c>
      <c r="R9" s="22" t="s">
        <v>23</v>
      </c>
      <c r="S9" s="23" t="s">
        <v>5</v>
      </c>
      <c r="T9" s="22" t="s">
        <v>11</v>
      </c>
      <c r="U9" s="22" t="s">
        <v>24</v>
      </c>
      <c r="V9" s="22" t="s">
        <v>23</v>
      </c>
      <c r="W9" s="22" t="s">
        <v>23</v>
      </c>
      <c r="X9" s="22" t="s">
        <v>11</v>
      </c>
      <c r="Y9" s="22" t="s">
        <v>25</v>
      </c>
      <c r="Z9" s="22" t="s">
        <v>11</v>
      </c>
      <c r="AA9" s="23" t="s">
        <v>37</v>
      </c>
      <c r="AB9" s="21" t="s">
        <v>11</v>
      </c>
      <c r="AC9" s="22" t="s">
        <v>24</v>
      </c>
      <c r="AD9" s="22" t="s">
        <v>23</v>
      </c>
      <c r="AE9" s="22" t="s">
        <v>23</v>
      </c>
      <c r="AF9" s="22" t="s">
        <v>11</v>
      </c>
      <c r="AG9" s="22" t="s">
        <v>25</v>
      </c>
      <c r="AH9" s="22" t="s">
        <v>11</v>
      </c>
      <c r="AI9" s="23" t="s">
        <v>37</v>
      </c>
      <c r="AJ9" s="22" t="s">
        <v>27</v>
      </c>
      <c r="AK9" s="22" t="s">
        <v>28</v>
      </c>
      <c r="AL9" s="23" t="s">
        <v>29</v>
      </c>
      <c r="AM9" s="16"/>
      <c r="AN9" s="22" t="s">
        <v>110</v>
      </c>
      <c r="AO9" s="22" t="s">
        <v>33</v>
      </c>
      <c r="AP9" s="22" t="s">
        <v>34</v>
      </c>
      <c r="AQ9" s="21" t="s">
        <v>35</v>
      </c>
      <c r="AR9" s="22" t="s">
        <v>32</v>
      </c>
      <c r="AS9" s="22" t="s">
        <v>32</v>
      </c>
      <c r="AT9" s="22" t="s">
        <v>30</v>
      </c>
      <c r="AU9" s="22" t="s">
        <v>36</v>
      </c>
      <c r="AV9" s="22" t="s">
        <v>30</v>
      </c>
      <c r="AW9" s="16"/>
      <c r="AX9" s="23" t="s">
        <v>37</v>
      </c>
    </row>
    <row r="10" spans="1:50" x14ac:dyDescent="0.3">
      <c r="A10" s="8" t="s">
        <v>39</v>
      </c>
      <c r="B10" s="24" t="s">
        <v>40</v>
      </c>
      <c r="C10" s="8" t="s">
        <v>41</v>
      </c>
      <c r="D10" s="8" t="s">
        <v>42</v>
      </c>
      <c r="E10" s="8" t="s">
        <v>40</v>
      </c>
      <c r="F10" s="8" t="s">
        <v>43</v>
      </c>
      <c r="G10" s="8" t="s">
        <v>44</v>
      </c>
      <c r="H10" s="8" t="s">
        <v>45</v>
      </c>
      <c r="I10" s="8" t="s">
        <v>46</v>
      </c>
      <c r="J10" s="8" t="s">
        <v>46</v>
      </c>
      <c r="K10" s="8" t="s">
        <v>12</v>
      </c>
      <c r="L10" s="8" t="s">
        <v>52</v>
      </c>
      <c r="M10" s="8" t="s">
        <v>42</v>
      </c>
      <c r="N10" s="8" t="s">
        <v>12</v>
      </c>
      <c r="O10" s="8" t="s">
        <v>43</v>
      </c>
      <c r="P10" s="8" t="s">
        <v>124</v>
      </c>
      <c r="Q10" s="4" t="s">
        <v>124</v>
      </c>
      <c r="R10" s="8" t="s">
        <v>49</v>
      </c>
      <c r="S10" s="25" t="s">
        <v>46</v>
      </c>
      <c r="T10" s="8" t="s">
        <v>50</v>
      </c>
      <c r="U10" s="8" t="s">
        <v>51</v>
      </c>
      <c r="V10" s="8" t="s">
        <v>49</v>
      </c>
      <c r="W10" s="8" t="s">
        <v>49</v>
      </c>
      <c r="X10" s="8" t="s">
        <v>52</v>
      </c>
      <c r="Y10" s="8" t="s">
        <v>12</v>
      </c>
      <c r="Z10" s="8" t="s">
        <v>52</v>
      </c>
      <c r="AA10" s="25" t="s">
        <v>25</v>
      </c>
      <c r="AB10" s="24" t="s">
        <v>50</v>
      </c>
      <c r="AC10" s="8" t="s">
        <v>51</v>
      </c>
      <c r="AD10" s="8" t="s">
        <v>49</v>
      </c>
      <c r="AE10" s="8" t="s">
        <v>49</v>
      </c>
      <c r="AF10" s="8" t="s">
        <v>52</v>
      </c>
      <c r="AG10" s="8" t="s">
        <v>12</v>
      </c>
      <c r="AH10" s="8" t="s">
        <v>52</v>
      </c>
      <c r="AI10" s="25" t="s">
        <v>25</v>
      </c>
      <c r="AJ10" s="8" t="s">
        <v>54</v>
      </c>
      <c r="AK10" s="8" t="s">
        <v>106</v>
      </c>
      <c r="AL10" s="25" t="s">
        <v>130</v>
      </c>
      <c r="AM10" s="4"/>
      <c r="AN10" s="8" t="s">
        <v>11</v>
      </c>
      <c r="AO10" s="8" t="s">
        <v>57</v>
      </c>
      <c r="AP10" s="8" t="s">
        <v>56</v>
      </c>
      <c r="AQ10" s="24" t="s">
        <v>58</v>
      </c>
      <c r="AR10" s="8" t="s">
        <v>59</v>
      </c>
      <c r="AS10" s="8" t="s">
        <v>60</v>
      </c>
      <c r="AT10" s="8" t="s">
        <v>61</v>
      </c>
      <c r="AU10" s="8" t="s">
        <v>11</v>
      </c>
      <c r="AV10" s="8" t="s">
        <v>60</v>
      </c>
      <c r="AW10" s="8" t="s">
        <v>36</v>
      </c>
      <c r="AX10" s="25" t="s">
        <v>60</v>
      </c>
    </row>
    <row r="11" spans="1:50" x14ac:dyDescent="0.3">
      <c r="A11" s="27">
        <f>'SF Summary'!$A$11</f>
        <v>2013</v>
      </c>
      <c r="B11" s="28" t="s">
        <v>64</v>
      </c>
      <c r="C11" s="29" t="s">
        <v>65</v>
      </c>
      <c r="D11" s="29" t="s">
        <v>64</v>
      </c>
      <c r="E11" s="29" t="s">
        <v>19</v>
      </c>
      <c r="F11" s="29" t="s">
        <v>31</v>
      </c>
      <c r="G11" s="29" t="s">
        <v>66</v>
      </c>
      <c r="H11" s="29" t="s">
        <v>49</v>
      </c>
      <c r="I11" s="29" t="s">
        <v>67</v>
      </c>
      <c r="J11" s="29" t="s">
        <v>67</v>
      </c>
      <c r="K11" s="29" t="s">
        <v>68</v>
      </c>
      <c r="L11" s="29" t="s">
        <v>12</v>
      </c>
      <c r="M11" s="29" t="s">
        <v>12</v>
      </c>
      <c r="N11" s="29" t="s">
        <v>68</v>
      </c>
      <c r="O11" s="29" t="s">
        <v>69</v>
      </c>
      <c r="P11" s="29" t="s">
        <v>12</v>
      </c>
      <c r="Q11" s="29" t="s">
        <v>12</v>
      </c>
      <c r="R11" s="29" t="s">
        <v>12</v>
      </c>
      <c r="S11" s="30" t="s">
        <v>12</v>
      </c>
      <c r="T11" s="29" t="s">
        <v>71</v>
      </c>
      <c r="U11" s="29" t="s">
        <v>72</v>
      </c>
      <c r="V11" s="92" t="s">
        <v>119</v>
      </c>
      <c r="W11" s="92" t="s">
        <v>123</v>
      </c>
      <c r="X11" s="8" t="s">
        <v>49</v>
      </c>
      <c r="Y11" s="29" t="s">
        <v>74</v>
      </c>
      <c r="Z11" s="29" t="s">
        <v>12</v>
      </c>
      <c r="AA11" s="25" t="s">
        <v>12</v>
      </c>
      <c r="AB11" s="24" t="s">
        <v>71</v>
      </c>
      <c r="AC11" s="8" t="s">
        <v>72</v>
      </c>
      <c r="AD11" s="8" t="s">
        <v>119</v>
      </c>
      <c r="AE11" s="8" t="s">
        <v>123</v>
      </c>
      <c r="AF11" s="29" t="s">
        <v>49</v>
      </c>
      <c r="AG11" s="8" t="s">
        <v>74</v>
      </c>
      <c r="AH11" s="8" t="s">
        <v>12</v>
      </c>
      <c r="AI11" s="25" t="s">
        <v>12</v>
      </c>
      <c r="AJ11" s="8" t="s">
        <v>132</v>
      </c>
      <c r="AK11" s="8" t="s">
        <v>132</v>
      </c>
      <c r="AL11" s="25" t="s">
        <v>131</v>
      </c>
      <c r="AM11" s="4"/>
      <c r="AN11" s="8" t="s">
        <v>77</v>
      </c>
      <c r="AO11" s="29" t="s">
        <v>78</v>
      </c>
      <c r="AP11" s="8" t="s">
        <v>79</v>
      </c>
      <c r="AQ11" s="24" t="s">
        <v>80</v>
      </c>
      <c r="AR11" s="8" t="s">
        <v>81</v>
      </c>
      <c r="AS11" s="8" t="s">
        <v>76</v>
      </c>
      <c r="AT11" s="8" t="s">
        <v>82</v>
      </c>
      <c r="AU11" s="8" t="s">
        <v>83</v>
      </c>
      <c r="AV11" s="8" t="s">
        <v>84</v>
      </c>
      <c r="AW11" s="8" t="s">
        <v>85</v>
      </c>
      <c r="AX11" s="25" t="s">
        <v>84</v>
      </c>
    </row>
    <row r="12" spans="1:50" x14ac:dyDescent="0.3">
      <c r="A12" s="68" t="str">
        <f>'SF Summary'!A12</f>
        <v>July 2012</v>
      </c>
      <c r="B12" s="61">
        <f>C12/0.98</f>
        <v>16949.734693877552</v>
      </c>
      <c r="C12" s="61">
        <f>[1]CNG!I46</f>
        <v>16610.740000000002</v>
      </c>
      <c r="D12" s="61">
        <f t="shared" ref="D12:D23" si="0">B12-F12-H12</f>
        <v>338.99469387755016</v>
      </c>
      <c r="E12" s="61">
        <f>C12+D12</f>
        <v>16949.734693877552</v>
      </c>
      <c r="F12" s="61">
        <f>[1]CNG!$G$46</f>
        <v>0</v>
      </c>
      <c r="G12" s="61">
        <f>C12-F12</f>
        <v>16610.740000000002</v>
      </c>
      <c r="H12" s="61">
        <f>C12-F12</f>
        <v>16610.740000000002</v>
      </c>
      <c r="I12" s="61">
        <f t="shared" ref="I12:I23" si="1">B12-F12</f>
        <v>16949.734693877552</v>
      </c>
      <c r="J12" s="61">
        <f t="shared" ref="J12:J23" si="2">G12+D12</f>
        <v>16949.734693877552</v>
      </c>
      <c r="K12" s="56">
        <f>[1]CNG!H46</f>
        <v>80713</v>
      </c>
      <c r="L12" s="56">
        <f>C12/0.21</f>
        <v>79098.761904761908</v>
      </c>
      <c r="M12" s="56">
        <f>D12/0.21</f>
        <v>1614.2604470359531</v>
      </c>
      <c r="N12" s="56">
        <f t="shared" ref="N12:N23" si="3">L12+M12</f>
        <v>80713.022351797859</v>
      </c>
      <c r="O12" s="56">
        <f>F12/0.21</f>
        <v>0</v>
      </c>
      <c r="P12" s="56">
        <f>G12/0.21</f>
        <v>79098.761904761908</v>
      </c>
      <c r="Q12" s="56">
        <f t="shared" ref="Q12:Q23" si="4">L12-O12</f>
        <v>79098.761904761908</v>
      </c>
      <c r="R12" s="56">
        <f>H12/0.21</f>
        <v>79098.761904761908</v>
      </c>
      <c r="S12" s="75">
        <f>I12/0.21</f>
        <v>80713.022351797874</v>
      </c>
      <c r="T12" s="77"/>
      <c r="U12" s="77"/>
      <c r="V12" s="77"/>
      <c r="W12" s="56"/>
      <c r="X12" s="74"/>
      <c r="Y12" s="56"/>
      <c r="Z12" s="56"/>
      <c r="AA12" s="74"/>
      <c r="AB12" s="146"/>
      <c r="AC12" s="74"/>
      <c r="AD12" s="74"/>
      <c r="AE12" s="74"/>
      <c r="AF12" s="77"/>
      <c r="AG12" s="74"/>
      <c r="AH12" s="74"/>
      <c r="AI12" s="157"/>
      <c r="AJ12" s="200">
        <v>106704</v>
      </c>
      <c r="AK12" s="145">
        <f>[2]RTCWashoe!C36</f>
        <v>17359.975458409048</v>
      </c>
      <c r="AL12" s="157">
        <f t="shared" ref="AL12:AL23" si="5">AJ12+AK12</f>
        <v>124063.97545840906</v>
      </c>
      <c r="AM12" s="74"/>
      <c r="AN12" s="155">
        <v>0.22</v>
      </c>
      <c r="AO12" s="159" t="s">
        <v>122</v>
      </c>
      <c r="AP12" s="160">
        <f t="shared" ref="AP12:AP23" si="6">AN12*AX12</f>
        <v>17756.864917395531</v>
      </c>
      <c r="AQ12" s="156">
        <f t="shared" ref="AQ12:AQ23" si="7">S12+AL12</f>
        <v>204776.99781020693</v>
      </c>
      <c r="AR12" s="74">
        <f>Y12</f>
        <v>0</v>
      </c>
      <c r="AS12" s="74">
        <f>Z12</f>
        <v>0</v>
      </c>
      <c r="AT12" s="74">
        <f t="shared" ref="AT12:AT23" si="8">AQ12+AR12-AS12</f>
        <v>204776.99781020693</v>
      </c>
      <c r="AU12" s="74">
        <f t="shared" ref="AU12:AU23" si="9">AL12</f>
        <v>124063.97545840906</v>
      </c>
      <c r="AV12" s="74">
        <f t="shared" ref="AV12:AV23" si="10">AT12-AU12</f>
        <v>80713.022351797874</v>
      </c>
      <c r="AW12" s="74">
        <v>0</v>
      </c>
      <c r="AX12" s="157">
        <f t="shared" ref="AX12:AX23" si="11">AV12-AW12</f>
        <v>80713.022351797874</v>
      </c>
    </row>
    <row r="13" spans="1:50" x14ac:dyDescent="0.3">
      <c r="A13" s="19" t="str">
        <f>'SF Summary'!A13</f>
        <v>August</v>
      </c>
      <c r="B13" s="61">
        <f t="shared" ref="B13:B23" si="12">C13/0.98</f>
        <v>16813.438775510203</v>
      </c>
      <c r="C13" s="61">
        <f>[1]CNG!I47</f>
        <v>16477.169999999998</v>
      </c>
      <c r="D13" s="61">
        <f t="shared" si="0"/>
        <v>336.26877551020516</v>
      </c>
      <c r="E13" s="61">
        <f t="shared" ref="E13:E23" si="13">C13+D13</f>
        <v>16813.438775510203</v>
      </c>
      <c r="F13" s="61">
        <f>[1]CNG!D47</f>
        <v>0</v>
      </c>
      <c r="G13" s="61">
        <f t="shared" ref="G13:G23" si="14">C13-F13</f>
        <v>16477.169999999998</v>
      </c>
      <c r="H13" s="61">
        <f t="shared" ref="H13:H23" si="15">C13-F13</f>
        <v>16477.169999999998</v>
      </c>
      <c r="I13" s="61">
        <f t="shared" si="1"/>
        <v>16813.438775510203</v>
      </c>
      <c r="J13" s="61">
        <f t="shared" si="2"/>
        <v>16813.438775510203</v>
      </c>
      <c r="K13" s="56">
        <f>[1]CNG!H47</f>
        <v>80064</v>
      </c>
      <c r="L13" s="56">
        <f t="shared" ref="L13:L23" si="16">C13/0.21</f>
        <v>78462.714285714275</v>
      </c>
      <c r="M13" s="56">
        <f t="shared" ref="M13:M23" si="17">D13/0.21</f>
        <v>1601.2798833819295</v>
      </c>
      <c r="N13" s="56">
        <f t="shared" si="3"/>
        <v>80063.9941690962</v>
      </c>
      <c r="O13" s="56">
        <f t="shared" ref="O13:O23" si="18">F13/0.21</f>
        <v>0</v>
      </c>
      <c r="P13" s="56">
        <f t="shared" ref="P13:P23" si="19">G13/0.21</f>
        <v>78462.714285714275</v>
      </c>
      <c r="Q13" s="56">
        <f t="shared" si="4"/>
        <v>78462.714285714275</v>
      </c>
      <c r="R13" s="56">
        <f t="shared" ref="R13:R23" si="20">H13/0.21</f>
        <v>78462.714285714275</v>
      </c>
      <c r="S13" s="75">
        <f t="shared" ref="S13:S23" si="21">I13/0.21</f>
        <v>80063.994169096215</v>
      </c>
      <c r="T13" s="77"/>
      <c r="U13" s="77"/>
      <c r="V13" s="77"/>
      <c r="W13" s="56"/>
      <c r="X13" s="56"/>
      <c r="Y13" s="56"/>
      <c r="Z13" s="56"/>
      <c r="AA13" s="56"/>
      <c r="AB13" s="147"/>
      <c r="AC13" s="56"/>
      <c r="AD13" s="56"/>
      <c r="AE13" s="56"/>
      <c r="AF13" s="56"/>
      <c r="AG13" s="56"/>
      <c r="AH13" s="56"/>
      <c r="AI13" s="75"/>
      <c r="AJ13" s="202">
        <v>107516</v>
      </c>
      <c r="AK13" s="73">
        <f>[2]RTCWashoe!$C$37</f>
        <v>18198.282195908316</v>
      </c>
      <c r="AL13" s="75">
        <f t="shared" si="5"/>
        <v>125714.28219590831</v>
      </c>
      <c r="AM13" s="56"/>
      <c r="AN13" s="158">
        <v>0.22</v>
      </c>
      <c r="AO13" s="159" t="s">
        <v>122</v>
      </c>
      <c r="AP13" s="61">
        <f t="shared" si="6"/>
        <v>17614.07871720117</v>
      </c>
      <c r="AQ13" s="103">
        <f t="shared" si="7"/>
        <v>205778.27636500454</v>
      </c>
      <c r="AR13" s="56">
        <f t="shared" ref="AR13:AR23" si="22">Y13</f>
        <v>0</v>
      </c>
      <c r="AS13" s="56">
        <f t="shared" ref="AS13:AS23" si="23">Z13</f>
        <v>0</v>
      </c>
      <c r="AT13" s="56">
        <f t="shared" si="8"/>
        <v>205778.27636500454</v>
      </c>
      <c r="AU13" s="56">
        <f t="shared" si="9"/>
        <v>125714.28219590831</v>
      </c>
      <c r="AV13" s="56">
        <f t="shared" si="10"/>
        <v>80063.99416909623</v>
      </c>
      <c r="AW13" s="56">
        <v>0</v>
      </c>
      <c r="AX13" s="75">
        <f t="shared" si="11"/>
        <v>80063.99416909623</v>
      </c>
    </row>
    <row r="14" spans="1:50" x14ac:dyDescent="0.3">
      <c r="A14" s="19" t="str">
        <f>'SF Summary'!A14</f>
        <v>September</v>
      </c>
      <c r="B14" s="61">
        <f t="shared" si="12"/>
        <v>15169.979591836734</v>
      </c>
      <c r="C14" s="61">
        <f>[1]CNG!I48</f>
        <v>14866.58</v>
      </c>
      <c r="D14" s="61">
        <f t="shared" si="0"/>
        <v>303.39959183673454</v>
      </c>
      <c r="E14" s="61">
        <f t="shared" si="13"/>
        <v>15169.979591836734</v>
      </c>
      <c r="F14" s="61">
        <f>[1]CNG!D48</f>
        <v>0</v>
      </c>
      <c r="G14" s="61">
        <f t="shared" si="14"/>
        <v>14866.58</v>
      </c>
      <c r="H14" s="61">
        <f t="shared" si="15"/>
        <v>14866.58</v>
      </c>
      <c r="I14" s="61">
        <f t="shared" si="1"/>
        <v>15169.979591836734</v>
      </c>
      <c r="J14" s="61">
        <f t="shared" si="2"/>
        <v>15169.979591836734</v>
      </c>
      <c r="K14" s="56">
        <f>[1]CNG!H48</f>
        <v>72238</v>
      </c>
      <c r="L14" s="56">
        <f t="shared" si="16"/>
        <v>70793.238095238092</v>
      </c>
      <c r="M14" s="56">
        <f t="shared" si="17"/>
        <v>1444.7599611273074</v>
      </c>
      <c r="N14" s="56">
        <f t="shared" si="3"/>
        <v>72237.998056365395</v>
      </c>
      <c r="O14" s="56">
        <f t="shared" si="18"/>
        <v>0</v>
      </c>
      <c r="P14" s="56">
        <f t="shared" si="19"/>
        <v>70793.238095238092</v>
      </c>
      <c r="Q14" s="56">
        <f t="shared" si="4"/>
        <v>70793.238095238092</v>
      </c>
      <c r="R14" s="56">
        <f t="shared" si="20"/>
        <v>70793.238095238092</v>
      </c>
      <c r="S14" s="75">
        <f t="shared" si="21"/>
        <v>72237.99805636541</v>
      </c>
      <c r="T14" s="61">
        <f>Y14*0.21</f>
        <v>0</v>
      </c>
      <c r="U14" s="61">
        <f>Z14*0.21</f>
        <v>0</v>
      </c>
      <c r="V14" s="61">
        <f>T14-U14</f>
        <v>0</v>
      </c>
      <c r="W14" s="61">
        <v>0</v>
      </c>
      <c r="X14" s="61">
        <f>W14</f>
        <v>0</v>
      </c>
      <c r="Y14" s="53">
        <v>0</v>
      </c>
      <c r="Z14" s="53">
        <v>0</v>
      </c>
      <c r="AA14" s="189">
        <f>Y14-Z14</f>
        <v>0</v>
      </c>
      <c r="AB14" s="159" t="s">
        <v>122</v>
      </c>
      <c r="AC14" s="159" t="s">
        <v>122</v>
      </c>
      <c r="AD14" s="159" t="s">
        <v>122</v>
      </c>
      <c r="AE14" s="159" t="s">
        <v>122</v>
      </c>
      <c r="AF14" s="159" t="s">
        <v>122</v>
      </c>
      <c r="AG14" s="159" t="s">
        <v>122</v>
      </c>
      <c r="AH14" s="159" t="s">
        <v>122</v>
      </c>
      <c r="AI14" s="79" t="s">
        <v>122</v>
      </c>
      <c r="AJ14" s="202">
        <v>117896</v>
      </c>
      <c r="AK14" s="73">
        <f>[2]RTCWashoe!C38</f>
        <v>17737.261613517789</v>
      </c>
      <c r="AL14" s="75">
        <f t="shared" si="5"/>
        <v>135633.2616135178</v>
      </c>
      <c r="AM14" s="56"/>
      <c r="AN14" s="158">
        <v>0.22</v>
      </c>
      <c r="AO14" s="159" t="s">
        <v>122</v>
      </c>
      <c r="AP14" s="61">
        <f t="shared" si="6"/>
        <v>15892.35957240039</v>
      </c>
      <c r="AQ14" s="103">
        <f t="shared" si="7"/>
        <v>207871.25966988321</v>
      </c>
      <c r="AR14" s="56">
        <f t="shared" si="22"/>
        <v>0</v>
      </c>
      <c r="AS14" s="56">
        <f t="shared" si="23"/>
        <v>0</v>
      </c>
      <c r="AT14" s="56">
        <f t="shared" si="8"/>
        <v>207871.25966988321</v>
      </c>
      <c r="AU14" s="56">
        <f t="shared" si="9"/>
        <v>135633.2616135178</v>
      </c>
      <c r="AV14" s="56">
        <f t="shared" si="10"/>
        <v>72237.99805636541</v>
      </c>
      <c r="AW14" s="56">
        <v>0</v>
      </c>
      <c r="AX14" s="75">
        <f t="shared" si="11"/>
        <v>72237.99805636541</v>
      </c>
    </row>
    <row r="15" spans="1:50" x14ac:dyDescent="0.3">
      <c r="A15" s="19" t="str">
        <f>'SF Summary'!A15</f>
        <v>October</v>
      </c>
      <c r="B15" s="61">
        <f t="shared" si="12"/>
        <v>18203.428571428572</v>
      </c>
      <c r="C15" s="61">
        <f>[1]CNG!I49</f>
        <v>17839.36</v>
      </c>
      <c r="D15" s="61">
        <f t="shared" si="0"/>
        <v>364.06857142857189</v>
      </c>
      <c r="E15" s="61">
        <f t="shared" si="13"/>
        <v>18203.428571428572</v>
      </c>
      <c r="F15" s="61">
        <f>[1]CNG!D49</f>
        <v>0</v>
      </c>
      <c r="G15" s="61">
        <f t="shared" si="14"/>
        <v>17839.36</v>
      </c>
      <c r="H15" s="61">
        <f t="shared" si="15"/>
        <v>17839.36</v>
      </c>
      <c r="I15" s="61">
        <f t="shared" si="1"/>
        <v>18203.428571428572</v>
      </c>
      <c r="J15" s="61">
        <f t="shared" si="2"/>
        <v>18203.428571428572</v>
      </c>
      <c r="K15" s="56">
        <f>[1]CNG!H49</f>
        <v>86683</v>
      </c>
      <c r="L15" s="56">
        <f t="shared" si="16"/>
        <v>84949.333333333343</v>
      </c>
      <c r="M15" s="56">
        <f t="shared" si="17"/>
        <v>1733.6598639455806</v>
      </c>
      <c r="N15" s="56">
        <f t="shared" si="3"/>
        <v>86682.99319727892</v>
      </c>
      <c r="O15" s="56">
        <f t="shared" si="18"/>
        <v>0</v>
      </c>
      <c r="P15" s="56">
        <f t="shared" si="19"/>
        <v>84949.333333333343</v>
      </c>
      <c r="Q15" s="56">
        <f t="shared" si="4"/>
        <v>84949.333333333343</v>
      </c>
      <c r="R15" s="56">
        <f t="shared" si="20"/>
        <v>84949.333333333343</v>
      </c>
      <c r="S15" s="75">
        <f t="shared" si="21"/>
        <v>86682.99319727892</v>
      </c>
      <c r="T15" s="61"/>
      <c r="U15" s="61"/>
      <c r="V15" s="61"/>
      <c r="W15" s="56"/>
      <c r="X15" s="61"/>
      <c r="Y15" s="53"/>
      <c r="Z15" s="53"/>
      <c r="AA15" s="189"/>
      <c r="AB15" s="61"/>
      <c r="AC15" s="61"/>
      <c r="AD15" s="61"/>
      <c r="AE15" s="61"/>
      <c r="AF15" s="61"/>
      <c r="AG15" s="53"/>
      <c r="AH15" s="53"/>
      <c r="AI15" s="189"/>
      <c r="AJ15" s="202">
        <v>125388</v>
      </c>
      <c r="AK15" s="73">
        <f>[2]RTCWashoe!C39</f>
        <v>14396.546704378916</v>
      </c>
      <c r="AL15" s="75">
        <f t="shared" si="5"/>
        <v>139784.54670437891</v>
      </c>
      <c r="AM15" s="56"/>
      <c r="AN15" s="158">
        <v>0.22</v>
      </c>
      <c r="AO15" s="159" t="s">
        <v>122</v>
      </c>
      <c r="AP15" s="61">
        <f t="shared" si="6"/>
        <v>19070.258503401365</v>
      </c>
      <c r="AQ15" s="103">
        <f t="shared" si="7"/>
        <v>226467.53990165784</v>
      </c>
      <c r="AR15" s="56">
        <f t="shared" si="22"/>
        <v>0</v>
      </c>
      <c r="AS15" s="56">
        <f t="shared" si="23"/>
        <v>0</v>
      </c>
      <c r="AT15" s="56">
        <f t="shared" si="8"/>
        <v>226467.53990165784</v>
      </c>
      <c r="AU15" s="56">
        <f t="shared" si="9"/>
        <v>139784.54670437891</v>
      </c>
      <c r="AV15" s="56">
        <f t="shared" si="10"/>
        <v>86682.993197278935</v>
      </c>
      <c r="AW15" s="56">
        <v>0</v>
      </c>
      <c r="AX15" s="75">
        <f t="shared" si="11"/>
        <v>86682.993197278935</v>
      </c>
    </row>
    <row r="16" spans="1:50" x14ac:dyDescent="0.3">
      <c r="A16" s="19" t="str">
        <f>'SF Summary'!A16</f>
        <v>November</v>
      </c>
      <c r="B16" s="61">
        <f t="shared" si="12"/>
        <v>15798.510204081635</v>
      </c>
      <c r="C16" s="61">
        <f>[1]CNG!I50</f>
        <v>15482.54</v>
      </c>
      <c r="D16" s="61">
        <f t="shared" si="0"/>
        <v>315.97020408163371</v>
      </c>
      <c r="E16" s="61">
        <f t="shared" si="13"/>
        <v>15798.510204081635</v>
      </c>
      <c r="F16" s="61">
        <f>[1]CNG!D50</f>
        <v>0</v>
      </c>
      <c r="G16" s="61">
        <f t="shared" si="14"/>
        <v>15482.54</v>
      </c>
      <c r="H16" s="61">
        <f t="shared" si="15"/>
        <v>15482.54</v>
      </c>
      <c r="I16" s="61">
        <f t="shared" si="1"/>
        <v>15798.510204081635</v>
      </c>
      <c r="J16" s="61">
        <f t="shared" si="2"/>
        <v>15798.510204081635</v>
      </c>
      <c r="K16" s="56">
        <f>[1]CNG!H50</f>
        <v>75231</v>
      </c>
      <c r="L16" s="56">
        <f t="shared" si="16"/>
        <v>73726.380952380961</v>
      </c>
      <c r="M16" s="56">
        <f t="shared" si="17"/>
        <v>1504.620019436351</v>
      </c>
      <c r="N16" s="56">
        <f t="shared" si="3"/>
        <v>75231.00097181731</v>
      </c>
      <c r="O16" s="56">
        <f t="shared" si="18"/>
        <v>0</v>
      </c>
      <c r="P16" s="56">
        <f t="shared" si="19"/>
        <v>73726.380952380961</v>
      </c>
      <c r="Q16" s="56">
        <f t="shared" si="4"/>
        <v>73726.380952380961</v>
      </c>
      <c r="R16" s="56">
        <f t="shared" si="20"/>
        <v>73726.380952380961</v>
      </c>
      <c r="S16" s="75">
        <f t="shared" si="21"/>
        <v>75231.00097181731</v>
      </c>
      <c r="T16" s="61"/>
      <c r="U16" s="61"/>
      <c r="V16" s="61"/>
      <c r="W16" s="56"/>
      <c r="X16" s="61"/>
      <c r="Y16" s="53"/>
      <c r="Z16" s="53"/>
      <c r="AA16" s="189"/>
      <c r="AB16" s="61"/>
      <c r="AC16" s="61"/>
      <c r="AD16" s="61"/>
      <c r="AE16" s="61"/>
      <c r="AF16" s="61"/>
      <c r="AG16" s="53"/>
      <c r="AH16" s="53"/>
      <c r="AI16" s="189"/>
      <c r="AJ16" s="202">
        <v>115898</v>
      </c>
      <c r="AK16" s="73">
        <f>[2]RTCWashoe!C40</f>
        <v>20463.924055923551</v>
      </c>
      <c r="AL16" s="75">
        <f t="shared" si="5"/>
        <v>136361.92405592356</v>
      </c>
      <c r="AM16" s="56"/>
      <c r="AN16" s="158">
        <v>0.22</v>
      </c>
      <c r="AO16" s="159" t="s">
        <v>122</v>
      </c>
      <c r="AP16" s="61">
        <f t="shared" si="6"/>
        <v>16550.820213799812</v>
      </c>
      <c r="AQ16" s="103">
        <f t="shared" si="7"/>
        <v>211592.92502774089</v>
      </c>
      <c r="AR16" s="56">
        <f t="shared" si="22"/>
        <v>0</v>
      </c>
      <c r="AS16" s="56">
        <f t="shared" si="23"/>
        <v>0</v>
      </c>
      <c r="AT16" s="56">
        <f t="shared" si="8"/>
        <v>211592.92502774089</v>
      </c>
      <c r="AU16" s="56">
        <f t="shared" si="9"/>
        <v>136361.92405592356</v>
      </c>
      <c r="AV16" s="56">
        <f t="shared" si="10"/>
        <v>75231.000971817324</v>
      </c>
      <c r="AW16" s="56">
        <v>0</v>
      </c>
      <c r="AX16" s="75">
        <f t="shared" si="11"/>
        <v>75231.000971817324</v>
      </c>
    </row>
    <row r="17" spans="1:50" x14ac:dyDescent="0.3">
      <c r="A17" s="19" t="str">
        <f>'SF Summary'!A17</f>
        <v>December</v>
      </c>
      <c r="B17" s="61">
        <f t="shared" si="12"/>
        <v>14478.030612244898</v>
      </c>
      <c r="C17" s="61">
        <f>[1]CNG!I51</f>
        <v>14188.47</v>
      </c>
      <c r="D17" s="61">
        <f t="shared" si="0"/>
        <v>289.56061224489895</v>
      </c>
      <c r="E17" s="61">
        <f t="shared" si="13"/>
        <v>14478.030612244898</v>
      </c>
      <c r="F17" s="61">
        <f>[1]CNG!D51</f>
        <v>0</v>
      </c>
      <c r="G17" s="61">
        <f t="shared" si="14"/>
        <v>14188.47</v>
      </c>
      <c r="H17" s="61">
        <f t="shared" si="15"/>
        <v>14188.47</v>
      </c>
      <c r="I17" s="61">
        <f t="shared" si="1"/>
        <v>14478.030612244898</v>
      </c>
      <c r="J17" s="61">
        <f t="shared" si="2"/>
        <v>14478.030612244898</v>
      </c>
      <c r="K17" s="56">
        <f>[1]CNG!H51</f>
        <v>68943</v>
      </c>
      <c r="L17" s="56">
        <f t="shared" si="16"/>
        <v>67564.142857142855</v>
      </c>
      <c r="M17" s="56">
        <f t="shared" si="17"/>
        <v>1378.8600583090426</v>
      </c>
      <c r="N17" s="56">
        <f t="shared" si="3"/>
        <v>68943.0029154519</v>
      </c>
      <c r="O17" s="56">
        <f t="shared" si="18"/>
        <v>0</v>
      </c>
      <c r="P17" s="56">
        <f t="shared" si="19"/>
        <v>67564.142857142855</v>
      </c>
      <c r="Q17" s="56">
        <f t="shared" si="4"/>
        <v>67564.142857142855</v>
      </c>
      <c r="R17" s="56">
        <f t="shared" si="20"/>
        <v>67564.142857142855</v>
      </c>
      <c r="S17" s="75">
        <f t="shared" si="21"/>
        <v>68943.0029154519</v>
      </c>
      <c r="T17" s="205">
        <f>Y17*0.22</f>
        <v>0</v>
      </c>
      <c r="U17" s="205">
        <f>Z17*0.22</f>
        <v>0</v>
      </c>
      <c r="V17" s="205">
        <f>T17-U17</f>
        <v>0</v>
      </c>
      <c r="W17" s="204">
        <v>0</v>
      </c>
      <c r="X17" s="205">
        <v>0</v>
      </c>
      <c r="Y17" s="205">
        <v>0</v>
      </c>
      <c r="Z17" s="204">
        <v>0</v>
      </c>
      <c r="AA17" s="205">
        <f>Y17-Z17</f>
        <v>0</v>
      </c>
      <c r="AB17" s="216" t="s">
        <v>122</v>
      </c>
      <c r="AC17" s="159" t="s">
        <v>122</v>
      </c>
      <c r="AD17" s="159" t="s">
        <v>122</v>
      </c>
      <c r="AE17" s="159" t="s">
        <v>122</v>
      </c>
      <c r="AF17" s="159" t="s">
        <v>122</v>
      </c>
      <c r="AG17" s="190" t="s">
        <v>122</v>
      </c>
      <c r="AH17" s="190" t="s">
        <v>122</v>
      </c>
      <c r="AI17" s="191" t="s">
        <v>122</v>
      </c>
      <c r="AJ17" s="73">
        <f>[2]RTCSN!$E$40</f>
        <v>120257</v>
      </c>
      <c r="AK17" s="73">
        <f>[2]RTCWashoe!C41</f>
        <v>15516.855593528337</v>
      </c>
      <c r="AL17" s="75">
        <f t="shared" si="5"/>
        <v>135773.85559352834</v>
      </c>
      <c r="AM17" s="56"/>
      <c r="AN17" s="158">
        <v>0.22</v>
      </c>
      <c r="AO17" s="159" t="s">
        <v>122</v>
      </c>
      <c r="AP17" s="61">
        <f t="shared" si="6"/>
        <v>15167.460641399421</v>
      </c>
      <c r="AQ17" s="103">
        <f t="shared" si="7"/>
        <v>204716.85850898025</v>
      </c>
      <c r="AR17" s="56">
        <f t="shared" si="22"/>
        <v>0</v>
      </c>
      <c r="AS17" s="56">
        <f t="shared" si="23"/>
        <v>0</v>
      </c>
      <c r="AT17" s="56">
        <f t="shared" si="8"/>
        <v>204716.85850898025</v>
      </c>
      <c r="AU17" s="56">
        <f t="shared" si="9"/>
        <v>135773.85559352834</v>
      </c>
      <c r="AV17" s="56">
        <f t="shared" si="10"/>
        <v>68943.002915451914</v>
      </c>
      <c r="AW17" s="56">
        <v>0</v>
      </c>
      <c r="AX17" s="75">
        <f t="shared" si="11"/>
        <v>68943.002915451914</v>
      </c>
    </row>
    <row r="18" spans="1:50" x14ac:dyDescent="0.3">
      <c r="A18" s="69" t="str">
        <f>'SF Summary'!A18</f>
        <v>January 2013</v>
      </c>
      <c r="B18" s="61">
        <f t="shared" si="12"/>
        <v>17596.31632653061</v>
      </c>
      <c r="C18" s="61">
        <f>[1]CNG!I52</f>
        <v>17244.39</v>
      </c>
      <c r="D18" s="61">
        <f t="shared" si="0"/>
        <v>351.92632653061082</v>
      </c>
      <c r="E18" s="61">
        <f t="shared" si="13"/>
        <v>17596.31632653061</v>
      </c>
      <c r="F18" s="61">
        <f>[1]CNG!D52</f>
        <v>0</v>
      </c>
      <c r="G18" s="61">
        <f t="shared" si="14"/>
        <v>17244.39</v>
      </c>
      <c r="H18" s="61">
        <f t="shared" si="15"/>
        <v>17244.39</v>
      </c>
      <c r="I18" s="61">
        <f t="shared" si="1"/>
        <v>17596.31632653061</v>
      </c>
      <c r="J18" s="61">
        <f t="shared" si="2"/>
        <v>17596.31632653061</v>
      </c>
      <c r="K18" s="56">
        <f>[1]CNG!H52</f>
        <v>83792</v>
      </c>
      <c r="L18" s="56">
        <f t="shared" si="16"/>
        <v>82116.142857142855</v>
      </c>
      <c r="M18" s="56">
        <f t="shared" si="17"/>
        <v>1675.839650145766</v>
      </c>
      <c r="N18" s="56">
        <f t="shared" si="3"/>
        <v>83791.982507288616</v>
      </c>
      <c r="O18" s="56">
        <f t="shared" si="18"/>
        <v>0</v>
      </c>
      <c r="P18" s="56">
        <f t="shared" si="19"/>
        <v>82116.142857142855</v>
      </c>
      <c r="Q18" s="56">
        <f t="shared" si="4"/>
        <v>82116.142857142855</v>
      </c>
      <c r="R18" s="56">
        <f t="shared" si="20"/>
        <v>82116.142857142855</v>
      </c>
      <c r="S18" s="75">
        <f t="shared" si="21"/>
        <v>83791.982507288616</v>
      </c>
      <c r="T18" s="61"/>
      <c r="U18" s="61"/>
      <c r="V18" s="61"/>
      <c r="W18" s="53"/>
      <c r="X18" s="61"/>
      <c r="Y18" s="53"/>
      <c r="Z18" s="53"/>
      <c r="AA18" s="189"/>
      <c r="AB18" s="159"/>
      <c r="AC18" s="61"/>
      <c r="AD18" s="61"/>
      <c r="AE18" s="61"/>
      <c r="AF18" s="61"/>
      <c r="AG18" s="53"/>
      <c r="AH18" s="53"/>
      <c r="AI18" s="189"/>
      <c r="AJ18" s="73">
        <f>[2]RTCSN!D29</f>
        <v>120633</v>
      </c>
      <c r="AK18" s="73">
        <f>[2]RTCWashoe!D30</f>
        <v>16887</v>
      </c>
      <c r="AL18" s="75">
        <f t="shared" si="5"/>
        <v>137520</v>
      </c>
      <c r="AM18" s="56"/>
      <c r="AN18" s="158">
        <v>0.22</v>
      </c>
      <c r="AO18" s="159" t="s">
        <v>122</v>
      </c>
      <c r="AP18" s="61">
        <f t="shared" si="6"/>
        <v>18434.236151603498</v>
      </c>
      <c r="AQ18" s="103">
        <f t="shared" si="7"/>
        <v>221311.98250728863</v>
      </c>
      <c r="AR18" s="56">
        <f t="shared" si="22"/>
        <v>0</v>
      </c>
      <c r="AS18" s="56">
        <f t="shared" si="23"/>
        <v>0</v>
      </c>
      <c r="AT18" s="56">
        <f t="shared" si="8"/>
        <v>221311.98250728863</v>
      </c>
      <c r="AU18" s="56">
        <f t="shared" si="9"/>
        <v>137520</v>
      </c>
      <c r="AV18" s="56">
        <f t="shared" si="10"/>
        <v>83791.982507288631</v>
      </c>
      <c r="AW18" s="56">
        <v>0</v>
      </c>
      <c r="AX18" s="75">
        <f t="shared" si="11"/>
        <v>83791.982507288631</v>
      </c>
    </row>
    <row r="19" spans="1:50" x14ac:dyDescent="0.3">
      <c r="A19" s="19" t="str">
        <f>'SF Summary'!A19</f>
        <v>February</v>
      </c>
      <c r="B19" s="61">
        <f t="shared" si="12"/>
        <v>16034.969387755104</v>
      </c>
      <c r="C19" s="61">
        <f>[1]CNG!I53</f>
        <v>15714.27</v>
      </c>
      <c r="D19" s="61">
        <f t="shared" si="0"/>
        <v>320.69938775510309</v>
      </c>
      <c r="E19" s="61">
        <f t="shared" si="13"/>
        <v>16034.969387755104</v>
      </c>
      <c r="F19" s="61">
        <f>[1]CNG!D53</f>
        <v>0</v>
      </c>
      <c r="G19" s="61">
        <f t="shared" si="14"/>
        <v>15714.27</v>
      </c>
      <c r="H19" s="61">
        <f t="shared" si="15"/>
        <v>15714.27</v>
      </c>
      <c r="I19" s="61">
        <f t="shared" si="1"/>
        <v>16034.969387755104</v>
      </c>
      <c r="J19" s="61">
        <f t="shared" si="2"/>
        <v>16034.969387755104</v>
      </c>
      <c r="K19" s="56">
        <f>[1]CNG!H53</f>
        <v>76357</v>
      </c>
      <c r="L19" s="56">
        <f t="shared" si="16"/>
        <v>74829.857142857145</v>
      </c>
      <c r="M19" s="56">
        <f t="shared" si="17"/>
        <v>1527.1399416909671</v>
      </c>
      <c r="N19" s="56">
        <f t="shared" si="3"/>
        <v>76356.997084548115</v>
      </c>
      <c r="O19" s="56">
        <f t="shared" si="18"/>
        <v>0</v>
      </c>
      <c r="P19" s="56">
        <f t="shared" si="19"/>
        <v>74829.857142857145</v>
      </c>
      <c r="Q19" s="56">
        <f t="shared" si="4"/>
        <v>74829.857142857145</v>
      </c>
      <c r="R19" s="56">
        <f t="shared" si="20"/>
        <v>74829.857142857145</v>
      </c>
      <c r="S19" s="75">
        <f t="shared" si="21"/>
        <v>76356.997084548115</v>
      </c>
      <c r="T19" s="61"/>
      <c r="U19" s="61"/>
      <c r="V19" s="61"/>
      <c r="W19" s="53"/>
      <c r="X19" s="61"/>
      <c r="Y19" s="53"/>
      <c r="Z19" s="53"/>
      <c r="AA19" s="189"/>
      <c r="AB19" s="159"/>
      <c r="AC19" s="61"/>
      <c r="AD19" s="61"/>
      <c r="AE19" s="61"/>
      <c r="AF19" s="61"/>
      <c r="AG19" s="53"/>
      <c r="AH19" s="53"/>
      <c r="AI19" s="189"/>
      <c r="AJ19" s="73">
        <f>[2]RTCSN!D30</f>
        <v>110010</v>
      </c>
      <c r="AK19" s="73">
        <f>[2]RTCWashoe!D31</f>
        <v>17747</v>
      </c>
      <c r="AL19" s="75">
        <f t="shared" si="5"/>
        <v>127757</v>
      </c>
      <c r="AM19" s="56"/>
      <c r="AN19" s="158">
        <v>0.22</v>
      </c>
      <c r="AO19" s="159" t="s">
        <v>122</v>
      </c>
      <c r="AP19" s="61">
        <f t="shared" si="6"/>
        <v>16798.539358600585</v>
      </c>
      <c r="AQ19" s="103">
        <f t="shared" si="7"/>
        <v>204113.99708454811</v>
      </c>
      <c r="AR19" s="56">
        <f t="shared" si="22"/>
        <v>0</v>
      </c>
      <c r="AS19" s="56">
        <f t="shared" si="23"/>
        <v>0</v>
      </c>
      <c r="AT19" s="56">
        <f t="shared" si="8"/>
        <v>204113.99708454811</v>
      </c>
      <c r="AU19" s="56">
        <f t="shared" si="9"/>
        <v>127757</v>
      </c>
      <c r="AV19" s="56">
        <f t="shared" si="10"/>
        <v>76356.997084548115</v>
      </c>
      <c r="AW19" s="56">
        <v>0</v>
      </c>
      <c r="AX19" s="75">
        <f t="shared" si="11"/>
        <v>76356.997084548115</v>
      </c>
    </row>
    <row r="20" spans="1:50" x14ac:dyDescent="0.3">
      <c r="A20" s="19" t="str">
        <f>'SF Summary'!A20</f>
        <v>March</v>
      </c>
      <c r="B20" s="61">
        <f t="shared" si="12"/>
        <v>17437.561224489797</v>
      </c>
      <c r="C20" s="61">
        <f>[1]CNG!I54</f>
        <v>17088.810000000001</v>
      </c>
      <c r="D20" s="61">
        <f t="shared" si="0"/>
        <v>348.75122448979528</v>
      </c>
      <c r="E20" s="61">
        <f t="shared" si="13"/>
        <v>17437.561224489797</v>
      </c>
      <c r="F20" s="61">
        <f>[1]CNG!D54</f>
        <v>0</v>
      </c>
      <c r="G20" s="61">
        <f t="shared" si="14"/>
        <v>17088.810000000001</v>
      </c>
      <c r="H20" s="61">
        <f t="shared" si="15"/>
        <v>17088.810000000001</v>
      </c>
      <c r="I20" s="61">
        <f t="shared" si="1"/>
        <v>17437.561224489797</v>
      </c>
      <c r="J20" s="61">
        <f t="shared" si="2"/>
        <v>17437.561224489797</v>
      </c>
      <c r="K20" s="56">
        <f>[1]CNG!H54</f>
        <v>83036</v>
      </c>
      <c r="L20" s="56">
        <f t="shared" si="16"/>
        <v>81375.285714285725</v>
      </c>
      <c r="M20" s="56">
        <f t="shared" si="17"/>
        <v>1660.7201166180728</v>
      </c>
      <c r="N20" s="56">
        <f t="shared" si="3"/>
        <v>83036.0058309038</v>
      </c>
      <c r="O20" s="56">
        <f t="shared" si="18"/>
        <v>0</v>
      </c>
      <c r="P20" s="56">
        <f t="shared" si="19"/>
        <v>81375.285714285725</v>
      </c>
      <c r="Q20" s="56">
        <f t="shared" si="4"/>
        <v>81375.285714285725</v>
      </c>
      <c r="R20" s="56">
        <f t="shared" si="20"/>
        <v>81375.285714285725</v>
      </c>
      <c r="S20" s="75">
        <f t="shared" si="21"/>
        <v>83036.0058309038</v>
      </c>
      <c r="T20" s="205">
        <f>Y20*0.22</f>
        <v>0</v>
      </c>
      <c r="U20" s="205">
        <f>Z20*0.22</f>
        <v>0</v>
      </c>
      <c r="V20" s="205">
        <f>T20-U20</f>
        <v>0</v>
      </c>
      <c r="W20" s="204">
        <v>0</v>
      </c>
      <c r="X20" s="205">
        <v>0</v>
      </c>
      <c r="Y20" s="205">
        <v>0</v>
      </c>
      <c r="Z20" s="204">
        <v>0</v>
      </c>
      <c r="AA20" s="205">
        <f>Y20-Z20</f>
        <v>0</v>
      </c>
      <c r="AB20" s="216" t="s">
        <v>122</v>
      </c>
      <c r="AC20" s="159" t="s">
        <v>122</v>
      </c>
      <c r="AD20" s="159" t="s">
        <v>122</v>
      </c>
      <c r="AE20" s="159" t="s">
        <v>122</v>
      </c>
      <c r="AF20" s="159" t="s">
        <v>122</v>
      </c>
      <c r="AG20" s="190" t="s">
        <v>122</v>
      </c>
      <c r="AH20" s="190" t="s">
        <v>122</v>
      </c>
      <c r="AI20" s="191" t="s">
        <v>122</v>
      </c>
      <c r="AJ20" s="73">
        <f>[2]RTCSN!D31</f>
        <v>115113</v>
      </c>
      <c r="AK20" s="73">
        <f>[2]RTCWashoe!D32</f>
        <v>16956</v>
      </c>
      <c r="AL20" s="75">
        <f t="shared" si="5"/>
        <v>132069</v>
      </c>
      <c r="AM20" s="56"/>
      <c r="AN20" s="158">
        <v>0.22</v>
      </c>
      <c r="AO20" s="159" t="s">
        <v>122</v>
      </c>
      <c r="AP20" s="61">
        <f t="shared" si="6"/>
        <v>18267.921282798838</v>
      </c>
      <c r="AQ20" s="103">
        <f t="shared" si="7"/>
        <v>215105.0058309038</v>
      </c>
      <c r="AR20" s="56">
        <f t="shared" si="22"/>
        <v>0</v>
      </c>
      <c r="AS20" s="56">
        <f t="shared" si="23"/>
        <v>0</v>
      </c>
      <c r="AT20" s="56">
        <f t="shared" si="8"/>
        <v>215105.0058309038</v>
      </c>
      <c r="AU20" s="56">
        <f t="shared" si="9"/>
        <v>132069</v>
      </c>
      <c r="AV20" s="56">
        <f t="shared" si="10"/>
        <v>83036.0058309038</v>
      </c>
      <c r="AW20" s="56">
        <v>0</v>
      </c>
      <c r="AX20" s="75">
        <f t="shared" si="11"/>
        <v>83036.0058309038</v>
      </c>
    </row>
    <row r="21" spans="1:50" x14ac:dyDescent="0.3">
      <c r="A21" s="19" t="str">
        <f>'SF Summary'!A21</f>
        <v>April</v>
      </c>
      <c r="B21" s="162">
        <f t="shared" si="12"/>
        <v>17912.343112354083</v>
      </c>
      <c r="C21" s="162">
        <f>[1]CNG!I55</f>
        <v>17554.096250107003</v>
      </c>
      <c r="D21" s="162">
        <f t="shared" si="0"/>
        <v>358.24686224708057</v>
      </c>
      <c r="E21" s="162">
        <f t="shared" si="13"/>
        <v>17912.343112354083</v>
      </c>
      <c r="F21" s="162">
        <f>[1]CNG!D55</f>
        <v>0</v>
      </c>
      <c r="G21" s="162">
        <f t="shared" si="14"/>
        <v>17554.096250107003</v>
      </c>
      <c r="H21" s="162">
        <f t="shared" si="15"/>
        <v>17554.096250107003</v>
      </c>
      <c r="I21" s="162">
        <f t="shared" si="1"/>
        <v>17912.343112354083</v>
      </c>
      <c r="J21" s="162">
        <f t="shared" si="2"/>
        <v>17912.343112354083</v>
      </c>
      <c r="K21" s="163">
        <f>[1]CNG!H55</f>
        <v>83590.934524319062</v>
      </c>
      <c r="L21" s="163">
        <f t="shared" si="16"/>
        <v>83590.934524319062</v>
      </c>
      <c r="M21" s="163">
        <f t="shared" si="17"/>
        <v>1705.9374392718123</v>
      </c>
      <c r="N21" s="163">
        <f t="shared" si="3"/>
        <v>85296.871963590878</v>
      </c>
      <c r="O21" s="163">
        <f t="shared" si="18"/>
        <v>0</v>
      </c>
      <c r="P21" s="163">
        <f t="shared" si="19"/>
        <v>83590.934524319062</v>
      </c>
      <c r="Q21" s="163">
        <f t="shared" si="4"/>
        <v>83590.934524319062</v>
      </c>
      <c r="R21" s="163">
        <f t="shared" si="20"/>
        <v>83590.934524319062</v>
      </c>
      <c r="S21" s="164">
        <f t="shared" si="21"/>
        <v>85296.871963590878</v>
      </c>
      <c r="T21" s="61"/>
      <c r="U21" s="61"/>
      <c r="V21" s="61"/>
      <c r="W21" s="53"/>
      <c r="X21" s="61"/>
      <c r="Y21" s="53"/>
      <c r="Z21" s="53"/>
      <c r="AA21" s="189"/>
      <c r="AB21" s="61"/>
      <c r="AC21" s="61"/>
      <c r="AD21" s="61"/>
      <c r="AE21" s="61"/>
      <c r="AF21" s="61"/>
      <c r="AG21" s="53"/>
      <c r="AH21" s="53"/>
      <c r="AI21" s="189"/>
      <c r="AJ21" s="165">
        <f>[2]RTCSN!D32</f>
        <v>107970.47965566872</v>
      </c>
      <c r="AK21" s="73">
        <f>[2]RTCWashoe!D33</f>
        <v>16337</v>
      </c>
      <c r="AL21" s="164">
        <f t="shared" si="5"/>
        <v>124307.47965566872</v>
      </c>
      <c r="AM21" s="163"/>
      <c r="AN21" s="166">
        <v>0.22</v>
      </c>
      <c r="AO21" s="168" t="s">
        <v>122</v>
      </c>
      <c r="AP21" s="162">
        <f t="shared" si="6"/>
        <v>18765.311831989995</v>
      </c>
      <c r="AQ21" s="167">
        <f t="shared" si="7"/>
        <v>209604.3516192596</v>
      </c>
      <c r="AR21" s="163">
        <f t="shared" si="22"/>
        <v>0</v>
      </c>
      <c r="AS21" s="163">
        <f t="shared" si="23"/>
        <v>0</v>
      </c>
      <c r="AT21" s="163">
        <f t="shared" si="8"/>
        <v>209604.3516192596</v>
      </c>
      <c r="AU21" s="163">
        <f t="shared" si="9"/>
        <v>124307.47965566872</v>
      </c>
      <c r="AV21" s="163">
        <f t="shared" si="10"/>
        <v>85296.871963590878</v>
      </c>
      <c r="AW21" s="163">
        <v>0</v>
      </c>
      <c r="AX21" s="164">
        <f t="shared" si="11"/>
        <v>85296.871963590878</v>
      </c>
    </row>
    <row r="22" spans="1:50" x14ac:dyDescent="0.3">
      <c r="A22" s="19" t="str">
        <f>'SF Summary'!A22</f>
        <v>May</v>
      </c>
      <c r="B22" s="162">
        <f t="shared" si="12"/>
        <v>19241.937939645832</v>
      </c>
      <c r="C22" s="162">
        <f>[1]CNG!I56</f>
        <v>18857.099180852914</v>
      </c>
      <c r="D22" s="162">
        <f t="shared" si="0"/>
        <v>384.83875879291736</v>
      </c>
      <c r="E22" s="162">
        <f t="shared" si="13"/>
        <v>19241.937939645832</v>
      </c>
      <c r="F22" s="162">
        <f>[1]CNG!D56</f>
        <v>0</v>
      </c>
      <c r="G22" s="162">
        <f t="shared" si="14"/>
        <v>18857.099180852914</v>
      </c>
      <c r="H22" s="162">
        <f t="shared" si="15"/>
        <v>18857.099180852914</v>
      </c>
      <c r="I22" s="162">
        <f t="shared" si="1"/>
        <v>19241.937939645832</v>
      </c>
      <c r="J22" s="162">
        <f t="shared" si="2"/>
        <v>19241.937939645832</v>
      </c>
      <c r="K22" s="163">
        <f>[1]CNG!H56</f>
        <v>89795.710385013881</v>
      </c>
      <c r="L22" s="163">
        <f t="shared" si="16"/>
        <v>89795.710385013881</v>
      </c>
      <c r="M22" s="163">
        <f t="shared" si="17"/>
        <v>1832.5655180615113</v>
      </c>
      <c r="N22" s="163">
        <f t="shared" si="3"/>
        <v>91628.275903075395</v>
      </c>
      <c r="O22" s="163">
        <f t="shared" si="18"/>
        <v>0</v>
      </c>
      <c r="P22" s="163">
        <f t="shared" si="19"/>
        <v>89795.710385013881</v>
      </c>
      <c r="Q22" s="163">
        <f t="shared" si="4"/>
        <v>89795.710385013881</v>
      </c>
      <c r="R22" s="163">
        <f t="shared" si="20"/>
        <v>89795.710385013881</v>
      </c>
      <c r="S22" s="164">
        <f t="shared" si="21"/>
        <v>91628.275903075395</v>
      </c>
      <c r="T22" s="61"/>
      <c r="U22" s="61"/>
      <c r="V22" s="61"/>
      <c r="W22" s="53"/>
      <c r="X22" s="61"/>
      <c r="Y22" s="53"/>
      <c r="Z22" s="53"/>
      <c r="AA22" s="189"/>
      <c r="AB22" s="61"/>
      <c r="AC22" s="61"/>
      <c r="AD22" s="61"/>
      <c r="AE22" s="61"/>
      <c r="AF22" s="61"/>
      <c r="AG22" s="53"/>
      <c r="AH22" s="53"/>
      <c r="AI22" s="189"/>
      <c r="AJ22" s="165">
        <f>[2]RTCSN!D33</f>
        <v>113988.2521866696</v>
      </c>
      <c r="AK22" s="165">
        <f>[2]RTCWashoe!D34</f>
        <v>16199.094612814351</v>
      </c>
      <c r="AL22" s="164">
        <f t="shared" si="5"/>
        <v>130187.34679948396</v>
      </c>
      <c r="AM22" s="163"/>
      <c r="AN22" s="166">
        <v>0.22</v>
      </c>
      <c r="AO22" s="168" t="s">
        <v>122</v>
      </c>
      <c r="AP22" s="162">
        <f t="shared" si="6"/>
        <v>20158.220698676585</v>
      </c>
      <c r="AQ22" s="167">
        <f t="shared" si="7"/>
        <v>221815.62270255934</v>
      </c>
      <c r="AR22" s="163">
        <f t="shared" si="22"/>
        <v>0</v>
      </c>
      <c r="AS22" s="163">
        <f t="shared" si="23"/>
        <v>0</v>
      </c>
      <c r="AT22" s="163">
        <f t="shared" si="8"/>
        <v>221815.62270255934</v>
      </c>
      <c r="AU22" s="163">
        <f t="shared" si="9"/>
        <v>130187.34679948396</v>
      </c>
      <c r="AV22" s="163">
        <f t="shared" si="10"/>
        <v>91628.27590307538</v>
      </c>
      <c r="AW22" s="163">
        <v>0</v>
      </c>
      <c r="AX22" s="164">
        <f t="shared" si="11"/>
        <v>91628.27590307538</v>
      </c>
    </row>
    <row r="23" spans="1:50" x14ac:dyDescent="0.3">
      <c r="A23" s="36" t="str">
        <f>'SF Summary'!A23</f>
        <v>June</v>
      </c>
      <c r="B23" s="169">
        <f t="shared" si="12"/>
        <v>24796.885752491493</v>
      </c>
      <c r="C23" s="169">
        <f>[1]CNG!I57</f>
        <v>24300.948037441663</v>
      </c>
      <c r="D23" s="169">
        <f t="shared" si="0"/>
        <v>495.93771504982942</v>
      </c>
      <c r="E23" s="169">
        <f t="shared" si="13"/>
        <v>24796.885752491493</v>
      </c>
      <c r="F23" s="169">
        <f>[1]CNG!D57</f>
        <v>0</v>
      </c>
      <c r="G23" s="169">
        <f t="shared" si="14"/>
        <v>24300.948037441663</v>
      </c>
      <c r="H23" s="169">
        <f t="shared" si="15"/>
        <v>24300.948037441663</v>
      </c>
      <c r="I23" s="169">
        <f t="shared" si="1"/>
        <v>24796.885752491493</v>
      </c>
      <c r="J23" s="169">
        <f t="shared" si="2"/>
        <v>24796.885752491493</v>
      </c>
      <c r="K23" s="170">
        <f>[1]CNG!H57</f>
        <v>115718.80017829363</v>
      </c>
      <c r="L23" s="170">
        <f t="shared" si="16"/>
        <v>115718.80017829363</v>
      </c>
      <c r="M23" s="170">
        <f t="shared" si="17"/>
        <v>2361.6081669039495</v>
      </c>
      <c r="N23" s="170">
        <f t="shared" si="3"/>
        <v>118080.40834519759</v>
      </c>
      <c r="O23" s="170">
        <f t="shared" si="18"/>
        <v>0</v>
      </c>
      <c r="P23" s="170">
        <f t="shared" si="19"/>
        <v>115718.80017829363</v>
      </c>
      <c r="Q23" s="170">
        <f t="shared" si="4"/>
        <v>115718.80017829363</v>
      </c>
      <c r="R23" s="170">
        <f t="shared" si="20"/>
        <v>115718.80017829363</v>
      </c>
      <c r="S23" s="171">
        <f t="shared" si="21"/>
        <v>118080.40834519759</v>
      </c>
      <c r="T23" s="207">
        <f>Y23*0.21</f>
        <v>0</v>
      </c>
      <c r="U23" s="208">
        <f>Z23*0.21</f>
        <v>0</v>
      </c>
      <c r="V23" s="208">
        <f>T23-U23</f>
        <v>0</v>
      </c>
      <c r="W23" s="208">
        <v>0</v>
      </c>
      <c r="X23" s="162">
        <f>W23</f>
        <v>0</v>
      </c>
      <c r="Y23" s="209">
        <v>0</v>
      </c>
      <c r="Z23" s="209">
        <v>0</v>
      </c>
      <c r="AA23" s="183">
        <f>Y23-Z23</f>
        <v>0</v>
      </c>
      <c r="AB23" s="184" t="s">
        <v>122</v>
      </c>
      <c r="AC23" s="184" t="s">
        <v>122</v>
      </c>
      <c r="AD23" s="184" t="s">
        <v>122</v>
      </c>
      <c r="AE23" s="184" t="s">
        <v>122</v>
      </c>
      <c r="AF23" s="184" t="s">
        <v>122</v>
      </c>
      <c r="AG23" s="185" t="s">
        <v>122</v>
      </c>
      <c r="AH23" s="185" t="s">
        <v>122</v>
      </c>
      <c r="AI23" s="186" t="s">
        <v>122</v>
      </c>
      <c r="AJ23" s="180">
        <f>[2]RTCSN!D34</f>
        <v>114872.96883303806</v>
      </c>
      <c r="AK23" s="180">
        <f>[2]RTCWashoe!D35</f>
        <v>17238.173398206229</v>
      </c>
      <c r="AL23" s="171">
        <f t="shared" si="5"/>
        <v>132111.1422312443</v>
      </c>
      <c r="AM23" s="170"/>
      <c r="AN23" s="181">
        <v>0.22</v>
      </c>
      <c r="AO23" s="179" t="s">
        <v>122</v>
      </c>
      <c r="AP23" s="169">
        <f t="shared" si="6"/>
        <v>25977.689835943471</v>
      </c>
      <c r="AQ23" s="182">
        <f t="shared" si="7"/>
        <v>250191.55057644189</v>
      </c>
      <c r="AR23" s="170">
        <f t="shared" si="22"/>
        <v>0</v>
      </c>
      <c r="AS23" s="170">
        <f t="shared" si="23"/>
        <v>0</v>
      </c>
      <c r="AT23" s="170">
        <f t="shared" si="8"/>
        <v>250191.55057644189</v>
      </c>
      <c r="AU23" s="170">
        <f t="shared" si="9"/>
        <v>132111.1422312443</v>
      </c>
      <c r="AV23" s="170">
        <f t="shared" si="10"/>
        <v>118080.40834519759</v>
      </c>
      <c r="AW23" s="170">
        <v>0</v>
      </c>
      <c r="AX23" s="171">
        <f t="shared" si="11"/>
        <v>118080.40834519759</v>
      </c>
    </row>
    <row r="24" spans="1:50" x14ac:dyDescent="0.3">
      <c r="A24" s="36"/>
      <c r="B24" s="4"/>
      <c r="C24" s="4"/>
      <c r="D24" s="37"/>
      <c r="E24" s="37"/>
      <c r="F24" s="37"/>
      <c r="G24" s="4"/>
      <c r="H24" s="4"/>
      <c r="I24" s="4"/>
      <c r="J24" s="4"/>
      <c r="K24" s="37"/>
      <c r="L24" s="4"/>
      <c r="M24" s="37"/>
      <c r="N24" s="4"/>
      <c r="O24" s="37"/>
      <c r="P24" s="37"/>
      <c r="Q24" s="4"/>
      <c r="R24" s="4"/>
      <c r="S24" s="19"/>
      <c r="T24" s="210"/>
      <c r="U24" s="86"/>
      <c r="V24" s="86"/>
      <c r="W24" s="86"/>
      <c r="X24" s="87"/>
      <c r="Y24" s="211"/>
      <c r="Z24" s="87"/>
      <c r="AA24" s="212"/>
      <c r="AB24" s="40"/>
      <c r="AC24" s="39"/>
      <c r="AD24" s="39"/>
      <c r="AE24" s="38"/>
      <c r="AF24" s="39"/>
      <c r="AG24" s="37"/>
      <c r="AH24" s="39"/>
      <c r="AI24" s="41"/>
      <c r="AJ24" s="26"/>
      <c r="AK24" s="26"/>
      <c r="AL24" s="36"/>
      <c r="AM24" s="37" t="s">
        <v>91</v>
      </c>
      <c r="AN24" s="42"/>
      <c r="AO24" s="91" t="s">
        <v>122</v>
      </c>
      <c r="AP24" s="39"/>
      <c r="AQ24" s="43"/>
      <c r="AR24" s="37"/>
      <c r="AS24" s="37"/>
      <c r="AT24" s="37"/>
      <c r="AU24" s="37"/>
      <c r="AV24" s="37"/>
      <c r="AW24" s="37"/>
      <c r="AX24" s="36"/>
    </row>
    <row r="25" spans="1:50" x14ac:dyDescent="0.3">
      <c r="A25" s="44" t="s">
        <v>5</v>
      </c>
      <c r="B25" s="70">
        <f t="shared" ref="B25:K25" si="24">SUM(B12:B23)</f>
        <v>210433.13619224651</v>
      </c>
      <c r="C25" s="70">
        <f t="shared" si="24"/>
        <v>206224.47346840159</v>
      </c>
      <c r="D25" s="70">
        <f t="shared" si="24"/>
        <v>4208.662723844931</v>
      </c>
      <c r="E25" s="70">
        <f t="shared" si="24"/>
        <v>210433.13619224651</v>
      </c>
      <c r="F25" s="61">
        <f t="shared" si="24"/>
        <v>0</v>
      </c>
      <c r="G25" s="70">
        <f t="shared" si="24"/>
        <v>206224.47346840159</v>
      </c>
      <c r="H25" s="70">
        <f t="shared" si="24"/>
        <v>206224.47346840159</v>
      </c>
      <c r="I25" s="70">
        <f t="shared" si="24"/>
        <v>210433.13619224651</v>
      </c>
      <c r="J25" s="70">
        <f t="shared" si="24"/>
        <v>210433.13619224651</v>
      </c>
      <c r="K25" s="32">
        <f t="shared" si="24"/>
        <v>996162.44508762646</v>
      </c>
      <c r="L25" s="16">
        <f>C25/0.21</f>
        <v>982021.30223048374</v>
      </c>
      <c r="M25" s="32">
        <f t="shared" ref="M25:AL25" si="25">SUM(M12:M23)</f>
        <v>20041.251065928245</v>
      </c>
      <c r="N25" s="32">
        <f t="shared" si="25"/>
        <v>1002062.5532964119</v>
      </c>
      <c r="O25" s="32">
        <f t="shared" si="25"/>
        <v>0</v>
      </c>
      <c r="P25" s="32">
        <f t="shared" si="25"/>
        <v>982021.3022304835</v>
      </c>
      <c r="Q25" s="32">
        <f t="shared" si="25"/>
        <v>982021.3022304835</v>
      </c>
      <c r="R25" s="32">
        <f t="shared" si="25"/>
        <v>982021.3022304835</v>
      </c>
      <c r="S25" s="45">
        <f t="shared" si="25"/>
        <v>1002062.5532964119</v>
      </c>
      <c r="T25" s="205">
        <f t="shared" si="25"/>
        <v>0</v>
      </c>
      <c r="U25" s="205">
        <f t="shared" si="25"/>
        <v>0</v>
      </c>
      <c r="V25" s="205">
        <f t="shared" si="25"/>
        <v>0</v>
      </c>
      <c r="W25" s="204">
        <f t="shared" si="25"/>
        <v>0</v>
      </c>
      <c r="X25" s="205">
        <f t="shared" si="25"/>
        <v>0</v>
      </c>
      <c r="Y25" s="205">
        <f t="shared" si="25"/>
        <v>0</v>
      </c>
      <c r="Z25" s="204">
        <f t="shared" si="25"/>
        <v>0</v>
      </c>
      <c r="AA25" s="205">
        <f t="shared" si="25"/>
        <v>0</v>
      </c>
      <c r="AB25" s="32">
        <f t="shared" si="25"/>
        <v>0</v>
      </c>
      <c r="AC25" s="32">
        <f t="shared" si="25"/>
        <v>0</v>
      </c>
      <c r="AD25" s="32">
        <f t="shared" si="25"/>
        <v>0</v>
      </c>
      <c r="AE25" s="32">
        <f t="shared" si="25"/>
        <v>0</v>
      </c>
      <c r="AF25" s="32">
        <f t="shared" si="25"/>
        <v>0</v>
      </c>
      <c r="AG25" s="32">
        <f t="shared" si="25"/>
        <v>0</v>
      </c>
      <c r="AH25" s="32">
        <f t="shared" si="25"/>
        <v>0</v>
      </c>
      <c r="AI25" s="46">
        <f t="shared" si="25"/>
        <v>0</v>
      </c>
      <c r="AJ25" s="32">
        <f t="shared" si="25"/>
        <v>1376246.7006753762</v>
      </c>
      <c r="AK25" s="32">
        <f t="shared" si="25"/>
        <v>205037.11363268649</v>
      </c>
      <c r="AL25" s="45">
        <f t="shared" si="25"/>
        <v>1581283.8143080629</v>
      </c>
      <c r="AM25" s="4"/>
      <c r="AN25" s="34">
        <v>0.22</v>
      </c>
      <c r="AO25" s="56">
        <f>SUM(AO12:AO24)</f>
        <v>0</v>
      </c>
      <c r="AP25" s="4">
        <f>SUM(AP12:AP23)</f>
        <v>220453.7617252107</v>
      </c>
      <c r="AQ25" s="12">
        <f>S25+AL25</f>
        <v>2583346.3676044745</v>
      </c>
      <c r="AR25" s="4">
        <f>Y25+AG25</f>
        <v>0</v>
      </c>
      <c r="AS25" s="4">
        <f>Z25+AH25</f>
        <v>0</v>
      </c>
      <c r="AT25" s="4">
        <f>AQ25+AR25-AS25</f>
        <v>2583346.3676044745</v>
      </c>
      <c r="AU25" s="4">
        <f>AL25</f>
        <v>1581283.8143080629</v>
      </c>
      <c r="AV25" s="4">
        <f>AT25-AU25</f>
        <v>1002062.5532964116</v>
      </c>
      <c r="AW25" s="4">
        <v>0</v>
      </c>
      <c r="AX25" s="19">
        <f>AV25-AW25</f>
        <v>1002062.5532964116</v>
      </c>
    </row>
    <row r="26" spans="1:50" ht="34.799999999999997" x14ac:dyDescent="0.3">
      <c r="A26" s="12" t="s">
        <v>92</v>
      </c>
      <c r="B26" s="4" t="s">
        <v>93</v>
      </c>
      <c r="C26" s="8" t="s">
        <v>4</v>
      </c>
      <c r="D26" s="4" t="s">
        <v>93</v>
      </c>
      <c r="E26" s="4" t="s">
        <v>93</v>
      </c>
      <c r="F26" s="8" t="s">
        <v>4</v>
      </c>
      <c r="G26" s="4" t="s">
        <v>93</v>
      </c>
      <c r="H26" s="4" t="s">
        <v>93</v>
      </c>
      <c r="I26" s="4" t="s">
        <v>93</v>
      </c>
      <c r="J26" s="4" t="s">
        <v>93</v>
      </c>
      <c r="K26" s="117" t="s">
        <v>109</v>
      </c>
      <c r="L26" s="4" t="s">
        <v>93</v>
      </c>
      <c r="M26" s="4" t="s">
        <v>93</v>
      </c>
      <c r="N26" s="4" t="s">
        <v>93</v>
      </c>
      <c r="O26" s="4" t="s">
        <v>93</v>
      </c>
      <c r="P26" s="4" t="s">
        <v>93</v>
      </c>
      <c r="Q26" s="4" t="s">
        <v>93</v>
      </c>
      <c r="R26" s="4" t="s">
        <v>93</v>
      </c>
      <c r="S26" s="19" t="s">
        <v>93</v>
      </c>
      <c r="T26" s="4" t="s">
        <v>93</v>
      </c>
      <c r="U26" s="4" t="s">
        <v>93</v>
      </c>
      <c r="V26" s="4" t="s">
        <v>93</v>
      </c>
      <c r="W26" s="8" t="s">
        <v>113</v>
      </c>
      <c r="X26" s="83" t="s">
        <v>93</v>
      </c>
      <c r="Y26" s="8" t="s">
        <v>113</v>
      </c>
      <c r="Z26" s="8" t="s">
        <v>113</v>
      </c>
      <c r="AA26" s="4" t="s">
        <v>93</v>
      </c>
      <c r="AB26" s="4" t="s">
        <v>93</v>
      </c>
      <c r="AC26" s="4" t="s">
        <v>93</v>
      </c>
      <c r="AD26" s="4" t="s">
        <v>93</v>
      </c>
      <c r="AE26" s="4" t="s">
        <v>94</v>
      </c>
      <c r="AF26" s="4" t="s">
        <v>93</v>
      </c>
      <c r="AG26" s="4" t="s">
        <v>94</v>
      </c>
      <c r="AH26" s="4" t="s">
        <v>94</v>
      </c>
      <c r="AI26" s="4" t="s">
        <v>94</v>
      </c>
      <c r="AJ26" s="8" t="s">
        <v>114</v>
      </c>
      <c r="AK26" s="8" t="s">
        <v>115</v>
      </c>
      <c r="AL26" s="4" t="s">
        <v>93</v>
      </c>
      <c r="AM26" s="4"/>
      <c r="AN26" s="4"/>
      <c r="AO26" s="71"/>
      <c r="AP26" s="4"/>
      <c r="AQ26" s="12">
        <f t="shared" ref="AQ26:AV26" si="26">SUM(AQ12:AQ23)</f>
        <v>2583346.367604475</v>
      </c>
      <c r="AR26" s="4">
        <f t="shared" si="26"/>
        <v>0</v>
      </c>
      <c r="AS26" s="4">
        <f t="shared" si="26"/>
        <v>0</v>
      </c>
      <c r="AT26" s="4">
        <f t="shared" si="26"/>
        <v>2583346.367604475</v>
      </c>
      <c r="AU26" s="4">
        <f t="shared" si="26"/>
        <v>1581283.8143080629</v>
      </c>
      <c r="AV26" s="4">
        <f t="shared" si="26"/>
        <v>1002062.5532964119</v>
      </c>
      <c r="AW26" s="4"/>
      <c r="AX26" s="4">
        <f>SUM(AX12:AX23)</f>
        <v>1002062.5532964119</v>
      </c>
    </row>
    <row r="27" spans="1:50" x14ac:dyDescent="0.3">
      <c r="A27" s="4"/>
      <c r="B27" s="4"/>
      <c r="C27" s="8" t="s">
        <v>112</v>
      </c>
      <c r="D27" s="4"/>
      <c r="E27" s="4"/>
      <c r="F27" s="8" t="s">
        <v>112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8" t="s">
        <v>105</v>
      </c>
      <c r="X27" s="4"/>
      <c r="Y27" s="8" t="s">
        <v>105</v>
      </c>
      <c r="Z27" s="8" t="s">
        <v>105</v>
      </c>
      <c r="AA27" s="4"/>
      <c r="AB27" s="4"/>
      <c r="AC27" s="4"/>
      <c r="AD27" s="4"/>
      <c r="AE27" s="4"/>
      <c r="AF27" s="4"/>
      <c r="AG27" s="4"/>
      <c r="AH27" s="4"/>
      <c r="AI27" s="4"/>
      <c r="AJ27" s="8" t="s">
        <v>105</v>
      </c>
      <c r="AK27" s="8" t="s">
        <v>105</v>
      </c>
      <c r="AL27" s="4"/>
      <c r="AM27" s="4"/>
      <c r="AN27" s="4"/>
      <c r="AO27" s="56"/>
      <c r="AP27" s="11">
        <f>AO27/AP25-1</f>
        <v>-1</v>
      </c>
      <c r="AQ27" s="4"/>
      <c r="AR27" s="4"/>
      <c r="AS27" s="4"/>
      <c r="AT27" s="4"/>
      <c r="AU27" s="4"/>
      <c r="AV27" s="4"/>
      <c r="AW27" s="4"/>
      <c r="AX27" s="4"/>
    </row>
    <row r="28" spans="1:50" x14ac:dyDescent="0.3">
      <c r="A28" s="48" t="s">
        <v>63</v>
      </c>
      <c r="B28" s="9"/>
      <c r="C28" s="9"/>
      <c r="D28" s="9"/>
      <c r="E28" s="9"/>
      <c r="F28" s="9"/>
      <c r="G28" s="9"/>
      <c r="H28" s="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4"/>
      <c r="AP28" s="9"/>
      <c r="AQ28" s="9"/>
      <c r="AR28" s="9"/>
      <c r="AS28" s="9"/>
      <c r="AT28" s="9"/>
      <c r="AU28" s="9"/>
      <c r="AV28" s="9"/>
      <c r="AW28" s="9"/>
      <c r="AX28" s="18"/>
    </row>
    <row r="29" spans="1:50" x14ac:dyDescent="0.3">
      <c r="A29" s="5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201" t="s">
        <v>154</v>
      </c>
      <c r="AK29" s="6"/>
      <c r="AL29" s="4"/>
      <c r="AM29" s="4"/>
      <c r="AN29" s="4"/>
      <c r="AO29" s="47"/>
      <c r="AP29" s="47"/>
      <c r="AQ29" s="49"/>
      <c r="AR29" s="4"/>
      <c r="AS29" s="4"/>
      <c r="AT29" s="4"/>
      <c r="AU29" s="4"/>
      <c r="AV29" s="4"/>
      <c r="AW29" s="4"/>
      <c r="AX29" s="4"/>
    </row>
    <row r="30" spans="1:50" x14ac:dyDescent="0.3">
      <c r="A30" s="5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x14ac:dyDescent="0.3">
      <c r="A31" s="52"/>
      <c r="B31" s="5"/>
      <c r="C31" s="5"/>
      <c r="D31" s="5"/>
      <c r="E31" s="5"/>
      <c r="F31" s="4"/>
      <c r="G31" s="4"/>
      <c r="H31" s="4"/>
      <c r="I31" s="34"/>
      <c r="J31" s="4"/>
      <c r="K31" s="4"/>
      <c r="L31" s="4"/>
      <c r="M31" s="4"/>
      <c r="N31" s="4"/>
      <c r="O31" s="4"/>
      <c r="P31" s="4"/>
      <c r="Q31" s="4"/>
      <c r="R31" s="4"/>
      <c r="S31" s="4"/>
      <c r="T31" s="3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 t="s">
        <v>134</v>
      </c>
      <c r="AK31" s="4"/>
      <c r="AL31" s="4"/>
      <c r="AM31" s="4"/>
      <c r="AN31" s="4"/>
      <c r="AO31" s="53" t="s">
        <v>107</v>
      </c>
      <c r="AP31" s="4"/>
      <c r="AQ31" s="8" t="s">
        <v>97</v>
      </c>
      <c r="AR31" s="8" t="s">
        <v>97</v>
      </c>
      <c r="AS31" s="8" t="s">
        <v>97</v>
      </c>
      <c r="AT31" s="8" t="s">
        <v>97</v>
      </c>
      <c r="AU31" s="8" t="s">
        <v>97</v>
      </c>
      <c r="AV31" s="8" t="s">
        <v>97</v>
      </c>
      <c r="AW31" s="8" t="s">
        <v>97</v>
      </c>
      <c r="AX31" s="8" t="s">
        <v>97</v>
      </c>
    </row>
    <row r="32" spans="1:50" x14ac:dyDescent="0.3">
      <c r="A32" s="52"/>
      <c r="B32" s="4"/>
      <c r="C32" s="4"/>
      <c r="D32" s="4"/>
      <c r="E32" s="4"/>
      <c r="F32" s="4"/>
      <c r="G32" s="4"/>
      <c r="H32" s="4"/>
      <c r="I32" s="34"/>
      <c r="J32" s="4"/>
      <c r="K32" s="4"/>
      <c r="L32" s="4"/>
      <c r="M32" s="4"/>
      <c r="N32" s="4"/>
      <c r="O32" s="4"/>
      <c r="P32" s="4"/>
      <c r="Q32" s="4"/>
      <c r="R32" s="4"/>
      <c r="S32" s="4"/>
      <c r="T32" s="3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12"/>
      <c r="AL32" s="4"/>
      <c r="AM32" s="4"/>
      <c r="AN32" s="4"/>
      <c r="AO32" s="4" t="s">
        <v>108</v>
      </c>
      <c r="AP32" s="4"/>
      <c r="AQ32" s="8" t="s">
        <v>98</v>
      </c>
      <c r="AR32" s="8" t="s">
        <v>98</v>
      </c>
      <c r="AS32" s="8" t="s">
        <v>98</v>
      </c>
      <c r="AT32" s="8" t="s">
        <v>98</v>
      </c>
      <c r="AU32" s="8" t="s">
        <v>99</v>
      </c>
      <c r="AV32" s="8" t="s">
        <v>100</v>
      </c>
      <c r="AW32" s="8" t="s">
        <v>101</v>
      </c>
      <c r="AX32" s="8" t="s">
        <v>102</v>
      </c>
    </row>
    <row r="33" spans="1:50" x14ac:dyDescent="0.3">
      <c r="A33" s="52"/>
      <c r="B33" s="4"/>
      <c r="C33" s="4"/>
      <c r="D33" s="4"/>
      <c r="E33" s="4"/>
      <c r="F33" s="4"/>
      <c r="G33" s="4"/>
      <c r="H33" s="4"/>
      <c r="I33" s="3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6"/>
      <c r="AP33" s="34"/>
      <c r="AQ33" s="4"/>
      <c r="AR33" s="4"/>
      <c r="AS33" s="4"/>
      <c r="AT33" s="8"/>
      <c r="AU33" s="4"/>
      <c r="AV33" s="4"/>
      <c r="AW33" s="4"/>
      <c r="AX33" s="4"/>
    </row>
    <row r="35" spans="1:50" x14ac:dyDescent="0.3">
      <c r="E35" s="61"/>
    </row>
    <row r="36" spans="1:50" x14ac:dyDescent="0.3">
      <c r="E36" s="61"/>
    </row>
  </sheetData>
  <mergeCells count="1">
    <mergeCell ref="AJ7:AL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K36"/>
  <sheetViews>
    <sheetView topLeftCell="A7" zoomScale="75" workbookViewId="0">
      <pane xSplit="1" ySplit="5" topLeftCell="AQ12" activePane="bottomRight" state="frozen"/>
      <selection activeCell="A7" sqref="A7"/>
      <selection pane="topRight" activeCell="B7" sqref="B7"/>
      <selection pane="bottomLeft" activeCell="A12" sqref="A12"/>
      <selection pane="bottomRight" activeCell="AP20" sqref="AP20"/>
    </sheetView>
  </sheetViews>
  <sheetFormatPr defaultRowHeight="18.600000000000001" x14ac:dyDescent="0.3"/>
  <cols>
    <col min="1" max="1" width="17.2109375" customWidth="1"/>
    <col min="2" max="4" width="12.640625" customWidth="1"/>
    <col min="5" max="5" width="16.640625" customWidth="1"/>
    <col min="6" max="26" width="12.640625" customWidth="1"/>
    <col min="27" max="27" width="16.640625" customWidth="1"/>
    <col min="28" max="34" width="12.640625" customWidth="1"/>
    <col min="35" max="35" width="14.42578125" customWidth="1"/>
    <col min="36" max="39" width="12.640625" customWidth="1"/>
    <col min="40" max="40" width="16.0703125" customWidth="1"/>
    <col min="41" max="41" width="12.640625" customWidth="1"/>
    <col min="42" max="42" width="15.7109375" customWidth="1"/>
    <col min="43" max="49" width="12.640625" customWidth="1"/>
    <col min="50" max="100" width="14.640625" customWidth="1"/>
  </cols>
  <sheetData>
    <row r="1" spans="1:63" ht="22.8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  <c r="AO1" s="2"/>
      <c r="AP1" s="2"/>
      <c r="AQ1" s="2"/>
      <c r="AR1" s="2"/>
      <c r="AS1" s="2"/>
      <c r="AT1" s="2"/>
      <c r="AU1" s="2"/>
      <c r="AV1" s="2"/>
      <c r="AW1" s="2"/>
    </row>
    <row r="2" spans="1:63" ht="22.8" x14ac:dyDescent="0.4">
      <c r="A2" s="1" t="s">
        <v>148</v>
      </c>
      <c r="B2" s="1"/>
      <c r="C2" s="1"/>
      <c r="D2" s="1"/>
      <c r="E2" s="1"/>
      <c r="F2" s="4"/>
      <c r="G2" s="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6"/>
      <c r="AO2" s="4"/>
      <c r="AP2" s="4"/>
      <c r="AQ2" s="4"/>
      <c r="AR2" s="4"/>
      <c r="AS2" s="4"/>
      <c r="AT2" s="4"/>
      <c r="AU2" s="4"/>
      <c r="AV2" s="4"/>
      <c r="AW2" s="4"/>
    </row>
    <row r="3" spans="1:63" x14ac:dyDescent="0.3">
      <c r="A3" s="4" t="s">
        <v>116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6"/>
      <c r="AO3" s="4"/>
      <c r="AP3" s="4"/>
      <c r="AQ3" s="4"/>
      <c r="AR3" s="4"/>
      <c r="AS3" s="4"/>
      <c r="AT3" s="4"/>
      <c r="AU3" s="4"/>
      <c r="AV3" s="4"/>
      <c r="AW3" s="4"/>
    </row>
    <row r="4" spans="1:63" x14ac:dyDescent="0.3">
      <c r="A4" s="4" t="s">
        <v>111</v>
      </c>
      <c r="B4" s="4"/>
      <c r="C4" s="4"/>
      <c r="D4" s="4" t="s">
        <v>2</v>
      </c>
      <c r="E4" s="10">
        <f>Diesel!E4</f>
        <v>41226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6"/>
      <c r="AO4" s="11"/>
      <c r="AP4" s="4"/>
      <c r="AQ4" s="4"/>
      <c r="AR4" s="4"/>
      <c r="AS4" s="4"/>
      <c r="AT4" s="4"/>
      <c r="AU4" s="4"/>
      <c r="AV4" s="4"/>
      <c r="AW4" s="4"/>
    </row>
    <row r="5" spans="1:63" x14ac:dyDescent="0.3">
      <c r="A5" s="10">
        <f ca="1">NOW()</f>
        <v>41716.514762384257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6"/>
      <c r="AO5" s="4"/>
      <c r="AP5" s="4"/>
      <c r="AQ5" s="4"/>
      <c r="AR5" s="4"/>
      <c r="AS5" s="4"/>
      <c r="AT5" s="4"/>
      <c r="AU5" s="4"/>
      <c r="AV5" s="4"/>
      <c r="AW5" s="4"/>
    </row>
    <row r="6" spans="1:63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6"/>
      <c r="AO6" s="6"/>
      <c r="AP6" s="4"/>
      <c r="AQ6" s="4"/>
      <c r="AR6" s="4"/>
      <c r="AS6" s="4"/>
      <c r="AT6" s="4"/>
      <c r="AU6" s="4"/>
      <c r="AV6" s="4"/>
      <c r="AW6" s="4"/>
    </row>
    <row r="7" spans="1:63" x14ac:dyDescent="0.3">
      <c r="A7" s="4"/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5"/>
      <c r="T7" s="14" t="s">
        <v>1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5"/>
      <c r="AJ7" s="16"/>
      <c r="AK7" s="16"/>
      <c r="AL7" s="17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5"/>
      <c r="AX7" s="4"/>
      <c r="AY7" s="4"/>
      <c r="AZ7" s="58"/>
      <c r="BA7" s="56"/>
      <c r="BB7" s="56"/>
      <c r="BC7" s="61"/>
      <c r="BD7" s="61"/>
      <c r="BE7" s="53"/>
      <c r="BF7" s="61"/>
      <c r="BG7" s="56"/>
      <c r="BH7" s="4"/>
      <c r="BI7" s="58"/>
      <c r="BJ7" s="58"/>
      <c r="BK7" s="58"/>
    </row>
    <row r="8" spans="1:63" x14ac:dyDescent="0.3">
      <c r="A8" s="4"/>
      <c r="B8" s="85" t="s">
        <v>103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5"/>
      <c r="T8" s="14" t="s">
        <v>8</v>
      </c>
      <c r="U8" s="14"/>
      <c r="V8" s="14"/>
      <c r="W8" s="14"/>
      <c r="X8" s="14"/>
      <c r="Y8" s="14"/>
      <c r="Z8" s="14"/>
      <c r="AA8" s="14"/>
      <c r="AB8" s="13" t="s">
        <v>9</v>
      </c>
      <c r="AC8" s="14"/>
      <c r="AD8" s="14"/>
      <c r="AE8" s="14"/>
      <c r="AF8" s="14"/>
      <c r="AG8" s="14"/>
      <c r="AH8" s="14"/>
      <c r="AI8" s="15"/>
      <c r="AJ8" s="85" t="s">
        <v>10</v>
      </c>
      <c r="AK8" s="110"/>
      <c r="AL8" s="111"/>
      <c r="AM8" s="192"/>
      <c r="AN8" s="193"/>
      <c r="AO8" s="194"/>
      <c r="AP8" s="14" t="s">
        <v>12</v>
      </c>
      <c r="AQ8" s="14"/>
      <c r="AR8" s="14"/>
      <c r="AS8" s="14"/>
      <c r="AT8" s="14"/>
      <c r="AU8" s="14"/>
      <c r="AV8" s="14"/>
      <c r="AW8" s="15"/>
      <c r="AX8" s="4"/>
      <c r="AY8" s="4"/>
      <c r="AZ8" s="58"/>
      <c r="BA8" s="56"/>
      <c r="BB8" s="56"/>
      <c r="BC8" s="61"/>
      <c r="BD8" s="61"/>
      <c r="BE8" s="61"/>
      <c r="BF8" s="61"/>
      <c r="BG8" s="56"/>
      <c r="BH8" s="4"/>
      <c r="BI8" s="58"/>
      <c r="BJ8" s="58"/>
      <c r="BK8" s="57"/>
    </row>
    <row r="9" spans="1:63" x14ac:dyDescent="0.3">
      <c r="A9" s="16"/>
      <c r="B9" s="21" t="s">
        <v>14</v>
      </c>
      <c r="C9" s="22" t="s">
        <v>15</v>
      </c>
      <c r="D9" s="22" t="s">
        <v>16</v>
      </c>
      <c r="E9" s="22" t="s">
        <v>11</v>
      </c>
      <c r="F9" s="22" t="s">
        <v>17</v>
      </c>
      <c r="G9" s="22" t="s">
        <v>18</v>
      </c>
      <c r="H9" s="22" t="s">
        <v>11</v>
      </c>
      <c r="I9" s="22" t="s">
        <v>5</v>
      </c>
      <c r="J9" s="22" t="s">
        <v>19</v>
      </c>
      <c r="K9" s="22" t="s">
        <v>5</v>
      </c>
      <c r="L9" s="22" t="s">
        <v>11</v>
      </c>
      <c r="M9" s="22" t="s">
        <v>16</v>
      </c>
      <c r="N9" s="22" t="s">
        <v>19</v>
      </c>
      <c r="O9" s="22" t="s">
        <v>21</v>
      </c>
      <c r="P9" s="22" t="s">
        <v>15</v>
      </c>
      <c r="Q9" s="22" t="s">
        <v>22</v>
      </c>
      <c r="R9" s="22" t="s">
        <v>23</v>
      </c>
      <c r="S9" s="23" t="s">
        <v>5</v>
      </c>
      <c r="T9" s="22" t="s">
        <v>11</v>
      </c>
      <c r="U9" s="22" t="s">
        <v>24</v>
      </c>
      <c r="V9" s="22" t="s">
        <v>23</v>
      </c>
      <c r="W9" s="22" t="s">
        <v>11</v>
      </c>
      <c r="X9" s="22" t="s">
        <v>11</v>
      </c>
      <c r="Y9" s="22" t="s">
        <v>25</v>
      </c>
      <c r="Z9" s="22" t="s">
        <v>26</v>
      </c>
      <c r="AA9" s="22" t="s">
        <v>37</v>
      </c>
      <c r="AB9" s="21" t="s">
        <v>11</v>
      </c>
      <c r="AC9" s="22" t="s">
        <v>24</v>
      </c>
      <c r="AD9" s="22" t="s">
        <v>23</v>
      </c>
      <c r="AE9" s="22" t="s">
        <v>14</v>
      </c>
      <c r="AF9" s="22" t="s">
        <v>14</v>
      </c>
      <c r="AG9" s="22" t="s">
        <v>25</v>
      </c>
      <c r="AH9" s="22" t="s">
        <v>11</v>
      </c>
      <c r="AI9" s="22" t="s">
        <v>37</v>
      </c>
      <c r="AJ9" s="22" t="s">
        <v>27</v>
      </c>
      <c r="AK9" s="22" t="s">
        <v>28</v>
      </c>
      <c r="AL9" s="23" t="s">
        <v>29</v>
      </c>
      <c r="AM9" s="16"/>
      <c r="AN9" s="22" t="s">
        <v>33</v>
      </c>
      <c r="AO9" s="22" t="s">
        <v>34</v>
      </c>
      <c r="AP9" s="21" t="s">
        <v>35</v>
      </c>
      <c r="AQ9" s="22" t="s">
        <v>32</v>
      </c>
      <c r="AR9" s="22" t="s">
        <v>32</v>
      </c>
      <c r="AS9" s="22" t="s">
        <v>30</v>
      </c>
      <c r="AT9" s="22" t="s">
        <v>36</v>
      </c>
      <c r="AU9" s="22" t="s">
        <v>30</v>
      </c>
      <c r="AV9" s="16"/>
      <c r="AW9" s="23" t="s">
        <v>37</v>
      </c>
      <c r="AX9" s="4"/>
      <c r="AY9" s="4"/>
      <c r="AZ9" s="58"/>
      <c r="BA9" s="56"/>
      <c r="BB9" s="56"/>
      <c r="BC9" s="61"/>
      <c r="BD9" s="61"/>
      <c r="BE9" s="61"/>
      <c r="BF9" s="61"/>
      <c r="BG9" s="56"/>
      <c r="BH9" s="4"/>
      <c r="BI9" s="58"/>
      <c r="BJ9" s="58"/>
      <c r="BK9" s="57"/>
    </row>
    <row r="10" spans="1:63" x14ac:dyDescent="0.3">
      <c r="A10" s="8" t="s">
        <v>39</v>
      </c>
      <c r="B10" s="24" t="s">
        <v>40</v>
      </c>
      <c r="C10" s="8" t="s">
        <v>41</v>
      </c>
      <c r="D10" s="8" t="s">
        <v>42</v>
      </c>
      <c r="E10" s="8" t="s">
        <v>40</v>
      </c>
      <c r="F10" s="8" t="s">
        <v>43</v>
      </c>
      <c r="G10" s="8" t="s">
        <v>44</v>
      </c>
      <c r="H10" s="8" t="s">
        <v>45</v>
      </c>
      <c r="I10" s="8" t="s">
        <v>46</v>
      </c>
      <c r="J10" s="8" t="s">
        <v>46</v>
      </c>
      <c r="K10" s="8" t="s">
        <v>12</v>
      </c>
      <c r="L10" s="8" t="s">
        <v>52</v>
      </c>
      <c r="M10" s="8" t="s">
        <v>42</v>
      </c>
      <c r="N10" s="8" t="s">
        <v>12</v>
      </c>
      <c r="O10" s="8" t="s">
        <v>43</v>
      </c>
      <c r="P10" s="8" t="s">
        <v>124</v>
      </c>
      <c r="Q10" s="4" t="s">
        <v>124</v>
      </c>
      <c r="R10" s="8" t="s">
        <v>49</v>
      </c>
      <c r="S10" s="25" t="s">
        <v>46</v>
      </c>
      <c r="T10" s="8" t="s">
        <v>50</v>
      </c>
      <c r="U10" s="8" t="s">
        <v>51</v>
      </c>
      <c r="V10" s="8" t="s">
        <v>49</v>
      </c>
      <c r="W10" s="8" t="s">
        <v>45</v>
      </c>
      <c r="X10" s="8" t="s">
        <v>52</v>
      </c>
      <c r="Y10" s="8" t="s">
        <v>12</v>
      </c>
      <c r="Z10" s="8" t="s">
        <v>53</v>
      </c>
      <c r="AA10" s="8" t="s">
        <v>11</v>
      </c>
      <c r="AB10" s="24" t="s">
        <v>50</v>
      </c>
      <c r="AC10" s="8" t="s">
        <v>51</v>
      </c>
      <c r="AD10" s="8" t="s">
        <v>49</v>
      </c>
      <c r="AE10" s="8" t="s">
        <v>45</v>
      </c>
      <c r="AF10" s="8" t="s">
        <v>125</v>
      </c>
      <c r="AG10" s="8" t="s">
        <v>12</v>
      </c>
      <c r="AH10" s="8" t="s">
        <v>52</v>
      </c>
      <c r="AI10" s="8" t="s">
        <v>11</v>
      </c>
      <c r="AJ10" s="8" t="s">
        <v>54</v>
      </c>
      <c r="AK10" s="8" t="s">
        <v>106</v>
      </c>
      <c r="AL10" s="25" t="s">
        <v>55</v>
      </c>
      <c r="AM10" s="4"/>
      <c r="AN10" s="8" t="s">
        <v>57</v>
      </c>
      <c r="AO10" s="8" t="s">
        <v>56</v>
      </c>
      <c r="AP10" s="24" t="s">
        <v>58</v>
      </c>
      <c r="AQ10" s="8" t="s">
        <v>59</v>
      </c>
      <c r="AR10" s="8" t="s">
        <v>60</v>
      </c>
      <c r="AS10" s="8" t="s">
        <v>61</v>
      </c>
      <c r="AT10" s="8" t="s">
        <v>11</v>
      </c>
      <c r="AU10" s="8" t="s">
        <v>60</v>
      </c>
      <c r="AV10" s="8" t="s">
        <v>36</v>
      </c>
      <c r="AW10" s="25" t="s">
        <v>60</v>
      </c>
      <c r="AX10" s="4"/>
      <c r="AY10" s="4"/>
      <c r="AZ10" s="58"/>
      <c r="BA10" s="56"/>
      <c r="BB10" s="56"/>
      <c r="BC10" s="61"/>
      <c r="BD10" s="61"/>
      <c r="BE10" s="53"/>
      <c r="BF10" s="61"/>
      <c r="BG10" s="56"/>
      <c r="BH10" s="4"/>
      <c r="BI10" s="58"/>
      <c r="BJ10" s="58"/>
      <c r="BK10" s="58"/>
    </row>
    <row r="11" spans="1:63" x14ac:dyDescent="0.3">
      <c r="A11" s="27">
        <f>'SF Summary'!$A$11</f>
        <v>2013</v>
      </c>
      <c r="B11" s="28" t="s">
        <v>64</v>
      </c>
      <c r="C11" s="29" t="s">
        <v>65</v>
      </c>
      <c r="D11" s="29" t="s">
        <v>64</v>
      </c>
      <c r="E11" s="29" t="s">
        <v>19</v>
      </c>
      <c r="F11" s="29" t="s">
        <v>31</v>
      </c>
      <c r="G11" s="29" t="s">
        <v>66</v>
      </c>
      <c r="H11" s="29" t="s">
        <v>49</v>
      </c>
      <c r="I11" s="29" t="s">
        <v>67</v>
      </c>
      <c r="J11" s="29" t="s">
        <v>67</v>
      </c>
      <c r="K11" s="29" t="s">
        <v>68</v>
      </c>
      <c r="L11" s="29" t="s">
        <v>12</v>
      </c>
      <c r="M11" s="29" t="s">
        <v>12</v>
      </c>
      <c r="N11" s="29" t="s">
        <v>68</v>
      </c>
      <c r="O11" s="29" t="s">
        <v>69</v>
      </c>
      <c r="P11" s="29" t="s">
        <v>12</v>
      </c>
      <c r="Q11" s="29" t="s">
        <v>12</v>
      </c>
      <c r="R11" s="29" t="s">
        <v>12</v>
      </c>
      <c r="S11" s="30" t="s">
        <v>12</v>
      </c>
      <c r="T11" s="29" t="s">
        <v>71</v>
      </c>
      <c r="U11" s="29" t="s">
        <v>72</v>
      </c>
      <c r="V11" s="29" t="s">
        <v>73</v>
      </c>
      <c r="W11" s="29" t="s">
        <v>49</v>
      </c>
      <c r="X11" s="8" t="s">
        <v>49</v>
      </c>
      <c r="Y11" s="29" t="s">
        <v>74</v>
      </c>
      <c r="Z11" s="29" t="s">
        <v>75</v>
      </c>
      <c r="AA11" s="8" t="s">
        <v>12</v>
      </c>
      <c r="AB11" s="24" t="s">
        <v>71</v>
      </c>
      <c r="AC11" s="8" t="s">
        <v>72</v>
      </c>
      <c r="AD11" s="8" t="s">
        <v>73</v>
      </c>
      <c r="AE11" s="8" t="s">
        <v>49</v>
      </c>
      <c r="AF11" s="92" t="s">
        <v>126</v>
      </c>
      <c r="AG11" s="8" t="s">
        <v>74</v>
      </c>
      <c r="AH11" s="8" t="s">
        <v>12</v>
      </c>
      <c r="AI11" s="8" t="s">
        <v>12</v>
      </c>
      <c r="AJ11" s="8" t="s">
        <v>12</v>
      </c>
      <c r="AK11" s="8" t="s">
        <v>12</v>
      </c>
      <c r="AL11" s="25" t="s">
        <v>12</v>
      </c>
      <c r="AM11" s="4"/>
      <c r="AN11" s="29" t="s">
        <v>78</v>
      </c>
      <c r="AO11" s="8" t="s">
        <v>79</v>
      </c>
      <c r="AP11" s="28" t="s">
        <v>80</v>
      </c>
      <c r="AQ11" s="8" t="s">
        <v>81</v>
      </c>
      <c r="AR11" s="8" t="s">
        <v>76</v>
      </c>
      <c r="AS11" s="8" t="s">
        <v>82</v>
      </c>
      <c r="AT11" s="8" t="s">
        <v>83</v>
      </c>
      <c r="AU11" s="8" t="s">
        <v>84</v>
      </c>
      <c r="AV11" s="8" t="s">
        <v>85</v>
      </c>
      <c r="AW11" s="25" t="s">
        <v>84</v>
      </c>
      <c r="AX11" s="4"/>
      <c r="AY11" s="4"/>
      <c r="AZ11" s="56"/>
      <c r="BA11" s="56"/>
      <c r="BB11" s="56"/>
      <c r="BC11" s="56"/>
      <c r="BD11" s="56"/>
      <c r="BE11" s="56"/>
      <c r="BF11" s="56"/>
      <c r="BG11" s="56"/>
      <c r="BH11" s="4"/>
      <c r="BI11" s="56"/>
      <c r="BJ11" s="56"/>
      <c r="BK11" s="57"/>
    </row>
    <row r="12" spans="1:63" x14ac:dyDescent="0.3">
      <c r="A12" s="68" t="str">
        <f>'SF Summary'!A12</f>
        <v>July 2012</v>
      </c>
      <c r="B12" s="61">
        <f>LPG!B12+CNG!B12</f>
        <v>52235.979591836731</v>
      </c>
      <c r="C12" s="61">
        <f>LPG!C12+CNG!C12</f>
        <v>51191.259999999995</v>
      </c>
      <c r="D12" s="61">
        <f>LPG!D12+CNG!D12</f>
        <v>1044.7195918367324</v>
      </c>
      <c r="E12" s="61">
        <f>LPG!E12+CNG!E12</f>
        <v>52235.979591836731</v>
      </c>
      <c r="F12" s="61">
        <f>LPG!F12+CNG!F12</f>
        <v>0</v>
      </c>
      <c r="G12" s="61">
        <f>LPG!G12+CNG!G12</f>
        <v>51191.259999999995</v>
      </c>
      <c r="H12" s="61">
        <f>LPG!H12+CNG!H12</f>
        <v>51191.259999999995</v>
      </c>
      <c r="I12" s="61">
        <f>LPG!I12+CNG!I12</f>
        <v>52235.979591836731</v>
      </c>
      <c r="J12" s="61">
        <f>LPG!J12+CNG!J12</f>
        <v>52235.979591836731</v>
      </c>
      <c r="K12" s="56">
        <f>LPG!K12+CNG!K12</f>
        <v>241105</v>
      </c>
      <c r="L12" s="56">
        <f>LPG!L12+CNG!L12</f>
        <v>236282.94372294372</v>
      </c>
      <c r="M12" s="56">
        <f>LPG!M12+CNG!M12</f>
        <v>4822.1008923049631</v>
      </c>
      <c r="N12" s="56">
        <f>LPG!N12+CNG!N12</f>
        <v>241105.04461524868</v>
      </c>
      <c r="O12" s="56">
        <f>LPG!O12+CNG!O12</f>
        <v>0</v>
      </c>
      <c r="P12" s="56">
        <f>LPG!P12+CNG!P12</f>
        <v>236282.94372294372</v>
      </c>
      <c r="Q12" s="56">
        <f>LPG!Q12+CNG!Q12</f>
        <v>236282.94372294372</v>
      </c>
      <c r="R12" s="56">
        <f>LPG!R12+CNG!R12</f>
        <v>236282.94372294372</v>
      </c>
      <c r="S12" s="75">
        <f>LPG!S12+CNG!S12</f>
        <v>241105.04461524868</v>
      </c>
      <c r="T12" s="77"/>
      <c r="U12" s="77"/>
      <c r="V12" s="77"/>
      <c r="W12" s="56"/>
      <c r="X12" s="74"/>
      <c r="Y12" s="56"/>
      <c r="Z12" s="56"/>
      <c r="AA12" s="74"/>
      <c r="AB12" s="146"/>
      <c r="AC12" s="74"/>
      <c r="AD12" s="74"/>
      <c r="AE12" s="74"/>
      <c r="AF12" s="77"/>
      <c r="AG12" s="74"/>
      <c r="AH12" s="74"/>
      <c r="AI12" s="157"/>
      <c r="AJ12" s="145">
        <f>CNG!AJ12+LPG!AJ12</f>
        <v>106704</v>
      </c>
      <c r="AK12" s="145">
        <f>CNG!AK12+LPG!AK12</f>
        <v>17359.975458409048</v>
      </c>
      <c r="AL12" s="157">
        <f t="shared" ref="AL12:AL23" si="0">AJ12+AK12</f>
        <v>124063.97545840906</v>
      </c>
      <c r="AM12" s="74"/>
      <c r="AN12" s="159" t="s">
        <v>122</v>
      </c>
      <c r="AO12" s="160">
        <f>CNG!AP12+LPG!AP12</f>
        <v>53043.109815354706</v>
      </c>
      <c r="AP12" s="156">
        <f t="shared" ref="AP12:AP23" si="1">S12+AL12</f>
        <v>365169.02007365774</v>
      </c>
      <c r="AQ12" s="74">
        <f>Y12</f>
        <v>0</v>
      </c>
      <c r="AR12" s="74">
        <f>Z12</f>
        <v>0</v>
      </c>
      <c r="AS12" s="74">
        <f t="shared" ref="AS12:AS23" si="2">AP12+AQ12-AR12</f>
        <v>365169.02007365774</v>
      </c>
      <c r="AT12" s="74">
        <f t="shared" ref="AT12:AT23" si="3">AL12</f>
        <v>124063.97545840906</v>
      </c>
      <c r="AU12" s="74">
        <f t="shared" ref="AU12:AU23" si="4">AS12-AT12</f>
        <v>241105.04461524868</v>
      </c>
      <c r="AV12" s="74">
        <v>0</v>
      </c>
      <c r="AW12" s="157">
        <f t="shared" ref="AW12:AW23" si="5">AU12-AV12</f>
        <v>241105.04461524868</v>
      </c>
      <c r="AX12" s="4"/>
      <c r="AY12" s="4"/>
      <c r="AZ12" s="67"/>
      <c r="BA12" s="63"/>
      <c r="BB12" s="63"/>
      <c r="BC12" s="63"/>
      <c r="BD12" s="63"/>
      <c r="BE12" s="63"/>
      <c r="BF12" s="63"/>
      <c r="BG12" s="56"/>
      <c r="BH12" s="4"/>
      <c r="BI12" s="56"/>
      <c r="BJ12" s="56"/>
      <c r="BK12" s="57"/>
    </row>
    <row r="13" spans="1:63" x14ac:dyDescent="0.3">
      <c r="A13" s="19" t="str">
        <f>'SF Summary'!A13</f>
        <v>August</v>
      </c>
      <c r="B13" s="61">
        <f>LPG!B13+CNG!B13</f>
        <v>47460.755102040814</v>
      </c>
      <c r="C13" s="61">
        <f>LPG!C13+CNG!C13</f>
        <v>46511.539999999994</v>
      </c>
      <c r="D13" s="61">
        <f>LPG!D13+CNG!D13</f>
        <v>949.21510204081642</v>
      </c>
      <c r="E13" s="61">
        <f>LPG!E13+CNG!E13</f>
        <v>47460.755102040814</v>
      </c>
      <c r="F13" s="61">
        <f>LPG!F13+CNG!F13</f>
        <v>0</v>
      </c>
      <c r="G13" s="61">
        <f>LPG!G13+CNG!G13</f>
        <v>46511.539999999994</v>
      </c>
      <c r="H13" s="61">
        <f>LPG!H13+CNG!H13</f>
        <v>46511.539999999994</v>
      </c>
      <c r="I13" s="61">
        <f>LPG!I13+CNG!I13</f>
        <v>47460.755102040814</v>
      </c>
      <c r="J13" s="61">
        <f>LPG!J13+CNG!J13</f>
        <v>47460.755102040814</v>
      </c>
      <c r="K13" s="56">
        <f>LPG!K13+CNG!K13</f>
        <v>219370</v>
      </c>
      <c r="L13" s="56">
        <f>LPG!L13+CNG!L13</f>
        <v>214982.57792207791</v>
      </c>
      <c r="M13" s="56">
        <f>LPG!M13+CNG!M13</f>
        <v>4387.3995494301626</v>
      </c>
      <c r="N13" s="56">
        <f>LPG!N13+CNG!N13</f>
        <v>219369.97747150806</v>
      </c>
      <c r="O13" s="56">
        <f>LPG!O13+CNG!O13</f>
        <v>0</v>
      </c>
      <c r="P13" s="56">
        <f>LPG!P13+CNG!P13</f>
        <v>214982.57792207791</v>
      </c>
      <c r="Q13" s="56">
        <f>LPG!Q13+CNG!Q13</f>
        <v>214982.57792207791</v>
      </c>
      <c r="R13" s="56">
        <f>LPG!R13+CNG!R13</f>
        <v>214982.57792207791</v>
      </c>
      <c r="S13" s="75">
        <f>LPG!S13+CNG!S13</f>
        <v>219369.97747150809</v>
      </c>
      <c r="T13" s="77"/>
      <c r="U13" s="77"/>
      <c r="V13" s="77"/>
      <c r="W13" s="56"/>
      <c r="X13" s="56"/>
      <c r="Y13" s="56"/>
      <c r="Z13" s="56"/>
      <c r="AA13" s="56"/>
      <c r="AB13" s="147"/>
      <c r="AC13" s="56"/>
      <c r="AD13" s="56"/>
      <c r="AE13" s="56"/>
      <c r="AF13" s="56"/>
      <c r="AG13" s="56"/>
      <c r="AH13" s="56"/>
      <c r="AI13" s="75"/>
      <c r="AJ13" s="73">
        <f>CNG!AJ13+LPG!AJ13</f>
        <v>107516</v>
      </c>
      <c r="AK13" s="73">
        <f>CNG!AK13+LPG!AK13</f>
        <v>18198.282195908316</v>
      </c>
      <c r="AL13" s="75">
        <f t="shared" si="0"/>
        <v>125714.28219590831</v>
      </c>
      <c r="AM13" s="56"/>
      <c r="AN13" s="159" t="s">
        <v>122</v>
      </c>
      <c r="AO13" s="61">
        <f>CNG!AP13+LPG!AP13</f>
        <v>48261.395043731784</v>
      </c>
      <c r="AP13" s="103">
        <f t="shared" si="1"/>
        <v>345084.25966741639</v>
      </c>
      <c r="AQ13" s="56">
        <f t="shared" ref="AQ13:AQ23" si="6">Y13</f>
        <v>0</v>
      </c>
      <c r="AR13" s="56">
        <f t="shared" ref="AR13:AR23" si="7">Z13</f>
        <v>0</v>
      </c>
      <c r="AS13" s="56">
        <f t="shared" si="2"/>
        <v>345084.25966741639</v>
      </c>
      <c r="AT13" s="56">
        <f t="shared" si="3"/>
        <v>125714.28219590831</v>
      </c>
      <c r="AU13" s="56">
        <f t="shared" si="4"/>
        <v>219369.97747150809</v>
      </c>
      <c r="AV13" s="56">
        <v>0</v>
      </c>
      <c r="AW13" s="75">
        <f t="shared" si="5"/>
        <v>219369.97747150809</v>
      </c>
      <c r="AX13" s="4"/>
      <c r="AY13" s="4"/>
      <c r="AZ13" s="56"/>
      <c r="BA13" s="58"/>
      <c r="BB13" s="56"/>
      <c r="BC13" s="56"/>
      <c r="BD13" s="58"/>
      <c r="BE13" s="58"/>
      <c r="BF13" s="56"/>
      <c r="BG13" s="56"/>
      <c r="BH13" s="4"/>
      <c r="BI13" s="56"/>
      <c r="BJ13" s="56"/>
      <c r="BK13" s="57"/>
    </row>
    <row r="14" spans="1:63" x14ac:dyDescent="0.3">
      <c r="A14" s="19" t="str">
        <f>'SF Summary'!A14</f>
        <v>September</v>
      </c>
      <c r="B14" s="61">
        <f>LPG!B14+CNG!B14</f>
        <v>48467.683673469393</v>
      </c>
      <c r="C14" s="61">
        <f>LPG!C14+CNG!C14</f>
        <v>47498.33</v>
      </c>
      <c r="D14" s="61">
        <f>LPG!D14+CNG!D14</f>
        <v>969.35367346938983</v>
      </c>
      <c r="E14" s="61">
        <f>LPG!E14+CNG!E14</f>
        <v>48467.683673469393</v>
      </c>
      <c r="F14" s="61">
        <f>LPG!F14+CNG!F14</f>
        <v>0</v>
      </c>
      <c r="G14" s="61">
        <f>LPG!G14+CNG!G14</f>
        <v>47498.33</v>
      </c>
      <c r="H14" s="61">
        <f>LPG!H14+CNG!H14</f>
        <v>47498.33</v>
      </c>
      <c r="I14" s="61">
        <f>LPG!I14+CNG!I14</f>
        <v>48467.683673469393</v>
      </c>
      <c r="J14" s="61">
        <f>LPG!J14+CNG!J14</f>
        <v>48467.683673469393</v>
      </c>
      <c r="K14" s="56">
        <f>LPG!K14+CNG!K14</f>
        <v>223591</v>
      </c>
      <c r="L14" s="56">
        <f>LPG!L14+CNG!L14</f>
        <v>219119.37445887446</v>
      </c>
      <c r="M14" s="56">
        <f>LPG!M14+CNG!M14</f>
        <v>4471.8239685484677</v>
      </c>
      <c r="N14" s="56">
        <f>LPG!N14+CNG!N14</f>
        <v>223591.1984274229</v>
      </c>
      <c r="O14" s="56">
        <f>LPG!O14+CNG!O14</f>
        <v>0</v>
      </c>
      <c r="P14" s="56">
        <f>LPG!P14+CNG!P14</f>
        <v>219119.37445887446</v>
      </c>
      <c r="Q14" s="56">
        <f>LPG!Q14+CNG!Q14</f>
        <v>219119.37445887446</v>
      </c>
      <c r="R14" s="56">
        <f>LPG!R14+CNG!R14</f>
        <v>219119.37445887446</v>
      </c>
      <c r="S14" s="75">
        <f>LPG!S14+CNG!S14</f>
        <v>223591.19842742293</v>
      </c>
      <c r="T14" s="77">
        <f>CNG!T14+LPG!T14</f>
        <v>0</v>
      </c>
      <c r="U14" s="77">
        <f>CNG!U14+LPG!U14</f>
        <v>0</v>
      </c>
      <c r="V14" s="77">
        <f>CNG!V14+LPG!V14</f>
        <v>0</v>
      </c>
      <c r="W14" s="61">
        <f>CNG!W14+LPG!W14</f>
        <v>0</v>
      </c>
      <c r="X14" s="77">
        <f>CNG!X14+LPG!X14</f>
        <v>0</v>
      </c>
      <c r="Y14" s="56">
        <f>CNG!Y14+LPG!Y14</f>
        <v>0</v>
      </c>
      <c r="Z14" s="56">
        <f>CNG!Z14+LPG!Z14</f>
        <v>0</v>
      </c>
      <c r="AA14" s="56">
        <f>CNG!AA14+LPG!AA14</f>
        <v>0</v>
      </c>
      <c r="AB14" s="197" t="s">
        <v>122</v>
      </c>
      <c r="AC14" s="190" t="s">
        <v>122</v>
      </c>
      <c r="AD14" s="198" t="s">
        <v>122</v>
      </c>
      <c r="AE14" s="198" t="s">
        <v>122</v>
      </c>
      <c r="AF14" s="190" t="s">
        <v>122</v>
      </c>
      <c r="AG14" s="58" t="s">
        <v>122</v>
      </c>
      <c r="AH14" s="190" t="s">
        <v>122</v>
      </c>
      <c r="AI14" s="79" t="s">
        <v>122</v>
      </c>
      <c r="AJ14" s="73">
        <f>CNG!AJ14+LPG!AJ14</f>
        <v>117896</v>
      </c>
      <c r="AK14" s="73">
        <f>CNG!AK14+LPG!AK14</f>
        <v>17737.261613517789</v>
      </c>
      <c r="AL14" s="75">
        <f t="shared" si="0"/>
        <v>135633.2616135178</v>
      </c>
      <c r="AM14" s="56"/>
      <c r="AN14" s="159" t="s">
        <v>122</v>
      </c>
      <c r="AO14" s="61">
        <f>CNG!AP14+LPG!AP14</f>
        <v>49190.063654033045</v>
      </c>
      <c r="AP14" s="103">
        <f t="shared" si="1"/>
        <v>359224.46004094073</v>
      </c>
      <c r="AQ14" s="56">
        <f t="shared" si="6"/>
        <v>0</v>
      </c>
      <c r="AR14" s="56">
        <f t="shared" si="7"/>
        <v>0</v>
      </c>
      <c r="AS14" s="56">
        <f t="shared" si="2"/>
        <v>359224.46004094073</v>
      </c>
      <c r="AT14" s="56">
        <f t="shared" si="3"/>
        <v>135633.2616135178</v>
      </c>
      <c r="AU14" s="56">
        <f t="shared" si="4"/>
        <v>223591.19842742293</v>
      </c>
      <c r="AV14" s="56">
        <v>0</v>
      </c>
      <c r="AW14" s="75">
        <f t="shared" si="5"/>
        <v>223591.19842742293</v>
      </c>
      <c r="AX14" s="4"/>
      <c r="AY14" s="4"/>
      <c r="AZ14" s="58"/>
      <c r="BA14" s="58"/>
      <c r="BB14" s="58"/>
      <c r="BC14" s="58"/>
      <c r="BD14" s="58"/>
      <c r="BE14" s="58"/>
      <c r="BF14" s="58"/>
      <c r="BG14" s="56"/>
      <c r="BH14" s="4"/>
      <c r="BI14" s="63"/>
      <c r="BJ14" s="63"/>
      <c r="BK14" s="63"/>
    </row>
    <row r="15" spans="1:63" x14ac:dyDescent="0.3">
      <c r="A15" s="19" t="str">
        <f>'SF Summary'!A15</f>
        <v>October</v>
      </c>
      <c r="B15" s="61">
        <f>LPG!B15+CNG!B15</f>
        <v>47971.836734693876</v>
      </c>
      <c r="C15" s="61">
        <f>LPG!C15+CNG!C15</f>
        <v>47012.4</v>
      </c>
      <c r="D15" s="61">
        <f>LPG!D15+CNG!D15</f>
        <v>959.43673469387795</v>
      </c>
      <c r="E15" s="61">
        <f>LPG!E15+CNG!E15</f>
        <v>47971.836734693876</v>
      </c>
      <c r="F15" s="61">
        <f>LPG!F15+CNG!F15</f>
        <v>0</v>
      </c>
      <c r="G15" s="61">
        <f>LPG!G15+CNG!G15</f>
        <v>47012.4</v>
      </c>
      <c r="H15" s="61">
        <f>LPG!H15+CNG!H15</f>
        <v>47012.4</v>
      </c>
      <c r="I15" s="61">
        <f>LPG!I15+CNG!I15</f>
        <v>47971.836734693876</v>
      </c>
      <c r="J15" s="61">
        <f>LPG!J15+CNG!J15</f>
        <v>47971.836734693876</v>
      </c>
      <c r="K15" s="56">
        <f>LPG!K15+CNG!K15</f>
        <v>221994</v>
      </c>
      <c r="L15" s="56">
        <f>LPG!L15+CNG!L15</f>
        <v>217554.06060606061</v>
      </c>
      <c r="M15" s="56">
        <f>LPG!M15+CNG!M15</f>
        <v>4439.8787878787898</v>
      </c>
      <c r="N15" s="56">
        <f>LPG!N15+CNG!N15</f>
        <v>221993.93939393939</v>
      </c>
      <c r="O15" s="56">
        <f>LPG!O15+CNG!O15</f>
        <v>0</v>
      </c>
      <c r="P15" s="56">
        <f>LPG!P15+CNG!P15</f>
        <v>217554.06060606061</v>
      </c>
      <c r="Q15" s="56">
        <f>LPG!Q15+CNG!Q15</f>
        <v>217554.06060606061</v>
      </c>
      <c r="R15" s="56">
        <f>LPG!R15+CNG!R15</f>
        <v>217554.06060606061</v>
      </c>
      <c r="S15" s="75">
        <f>LPG!S15+CNG!S15</f>
        <v>221993.93939393939</v>
      </c>
      <c r="T15" s="77"/>
      <c r="U15" s="77"/>
      <c r="V15" s="77"/>
      <c r="W15" s="56"/>
      <c r="X15" s="56"/>
      <c r="Y15" s="56"/>
      <c r="Z15" s="56"/>
      <c r="AA15" s="56"/>
      <c r="AB15" s="147"/>
      <c r="AC15" s="56"/>
      <c r="AD15" s="56"/>
      <c r="AE15" s="56"/>
      <c r="AF15" s="56"/>
      <c r="AG15" s="56"/>
      <c r="AH15" s="56"/>
      <c r="AI15" s="79"/>
      <c r="AJ15" s="73">
        <f>CNG!AJ15+LPG!AJ15</f>
        <v>125388</v>
      </c>
      <c r="AK15" s="73">
        <f>CNG!AK15+LPG!AK15</f>
        <v>14396.546704378916</v>
      </c>
      <c r="AL15" s="75">
        <f t="shared" si="0"/>
        <v>139784.54670437891</v>
      </c>
      <c r="AM15" s="56"/>
      <c r="AN15" s="159" t="s">
        <v>122</v>
      </c>
      <c r="AO15" s="61">
        <f>CNG!AP15+LPG!AP15</f>
        <v>48838.666666666672</v>
      </c>
      <c r="AP15" s="103">
        <f t="shared" si="1"/>
        <v>361778.4860983183</v>
      </c>
      <c r="AQ15" s="56">
        <f t="shared" si="6"/>
        <v>0</v>
      </c>
      <c r="AR15" s="56">
        <f t="shared" si="7"/>
        <v>0</v>
      </c>
      <c r="AS15" s="56">
        <f t="shared" si="2"/>
        <v>361778.4860983183</v>
      </c>
      <c r="AT15" s="56">
        <f t="shared" si="3"/>
        <v>139784.54670437891</v>
      </c>
      <c r="AU15" s="56">
        <f t="shared" si="4"/>
        <v>221993.93939393939</v>
      </c>
      <c r="AV15" s="56">
        <v>0</v>
      </c>
      <c r="AW15" s="75">
        <f t="shared" si="5"/>
        <v>221993.93939393939</v>
      </c>
      <c r="AX15" s="4"/>
      <c r="AY15" s="4"/>
      <c r="AZ15" s="58"/>
      <c r="BA15" s="58"/>
      <c r="BB15" s="58"/>
      <c r="BC15" s="58"/>
      <c r="BD15" s="58"/>
      <c r="BE15" s="58"/>
      <c r="BF15" s="58"/>
      <c r="BG15" s="56"/>
      <c r="BH15" s="4"/>
      <c r="BI15" s="58"/>
      <c r="BJ15" s="62"/>
      <c r="BK15" s="58"/>
    </row>
    <row r="16" spans="1:63" x14ac:dyDescent="0.3">
      <c r="A16" s="19" t="str">
        <f>'SF Summary'!A16</f>
        <v>November</v>
      </c>
      <c r="B16" s="61">
        <f>LPG!B16+CNG!B16</f>
        <v>45600.367346938772</v>
      </c>
      <c r="C16" s="61">
        <f>LPG!C16+CNG!C16</f>
        <v>44688.36</v>
      </c>
      <c r="D16" s="61">
        <f>LPG!D16+CNG!D16</f>
        <v>912.0073469387753</v>
      </c>
      <c r="E16" s="61">
        <f>LPG!E16+CNG!E16</f>
        <v>45600.367346938772</v>
      </c>
      <c r="F16" s="61">
        <f>LPG!F16+CNG!F16</f>
        <v>0</v>
      </c>
      <c r="G16" s="61">
        <f>LPG!G16+CNG!G16</f>
        <v>44688.36</v>
      </c>
      <c r="H16" s="61">
        <f>LPG!H16+CNG!H16</f>
        <v>44688.36</v>
      </c>
      <c r="I16" s="61">
        <f>LPG!I16+CNG!I16</f>
        <v>45600.367346938772</v>
      </c>
      <c r="J16" s="61">
        <f>LPG!J16+CNG!J16</f>
        <v>45600.367346938772</v>
      </c>
      <c r="K16" s="56">
        <f>LPG!K16+CNG!K16</f>
        <v>210694</v>
      </c>
      <c r="L16" s="56">
        <f>LPG!L16+CNG!L16</f>
        <v>206480.10822510824</v>
      </c>
      <c r="M16" s="56">
        <f>LPG!M16+CNG!M16</f>
        <v>4213.8797596960849</v>
      </c>
      <c r="N16" s="56">
        <f>LPG!N16+CNG!N16</f>
        <v>210693.98798480432</v>
      </c>
      <c r="O16" s="56">
        <f>LPG!O16+CNG!O16</f>
        <v>0</v>
      </c>
      <c r="P16" s="56">
        <f>LPG!P16+CNG!P16</f>
        <v>206480.10822510824</v>
      </c>
      <c r="Q16" s="56">
        <f>LPG!Q16+CNG!Q16</f>
        <v>206480.10822510824</v>
      </c>
      <c r="R16" s="56">
        <f>LPG!R16+CNG!R16</f>
        <v>206480.10822510824</v>
      </c>
      <c r="S16" s="75">
        <f>LPG!S16+CNG!S16</f>
        <v>210693.98798480432</v>
      </c>
      <c r="T16" s="77"/>
      <c r="U16" s="77"/>
      <c r="V16" s="77"/>
      <c r="W16" s="56"/>
      <c r="X16" s="56"/>
      <c r="Y16" s="56"/>
      <c r="Z16" s="56"/>
      <c r="AA16" s="56"/>
      <c r="AB16" s="147"/>
      <c r="AC16" s="56"/>
      <c r="AD16" s="56"/>
      <c r="AE16" s="56"/>
      <c r="AF16" s="56"/>
      <c r="AG16" s="56"/>
      <c r="AH16" s="56"/>
      <c r="AI16" s="79"/>
      <c r="AJ16" s="73">
        <f>CNG!AJ16+LPG!AJ16</f>
        <v>115898</v>
      </c>
      <c r="AK16" s="73">
        <f>CNG!AK16+LPG!AK16</f>
        <v>20463.924055923551</v>
      </c>
      <c r="AL16" s="75">
        <f t="shared" si="0"/>
        <v>136361.92405592356</v>
      </c>
      <c r="AM16" s="56"/>
      <c r="AN16" s="159" t="s">
        <v>122</v>
      </c>
      <c r="AO16" s="61">
        <f>CNG!AP16+LPG!AP16</f>
        <v>46352.677356656946</v>
      </c>
      <c r="AP16" s="103">
        <f t="shared" si="1"/>
        <v>347055.91204072791</v>
      </c>
      <c r="AQ16" s="56">
        <f t="shared" si="6"/>
        <v>0</v>
      </c>
      <c r="AR16" s="56">
        <f t="shared" si="7"/>
        <v>0</v>
      </c>
      <c r="AS16" s="56">
        <f t="shared" si="2"/>
        <v>347055.91204072791</v>
      </c>
      <c r="AT16" s="56">
        <f t="shared" si="3"/>
        <v>136361.92405592356</v>
      </c>
      <c r="AU16" s="56">
        <f t="shared" si="4"/>
        <v>210693.98798480435</v>
      </c>
      <c r="AV16" s="56">
        <v>0</v>
      </c>
      <c r="AW16" s="75">
        <f t="shared" si="5"/>
        <v>210693.98798480435</v>
      </c>
      <c r="AX16" s="4"/>
      <c r="AY16" s="4"/>
      <c r="AZ16" s="58"/>
      <c r="BA16" s="56"/>
      <c r="BB16" s="56"/>
      <c r="BC16" s="56"/>
      <c r="BD16" s="56"/>
      <c r="BE16" s="56"/>
      <c r="BF16" s="56"/>
      <c r="BG16" s="56"/>
      <c r="BH16" s="4"/>
      <c r="BI16" s="64"/>
      <c r="BJ16" s="62"/>
      <c r="BK16" s="58"/>
    </row>
    <row r="17" spans="1:63" x14ac:dyDescent="0.3">
      <c r="A17" s="19" t="str">
        <f>'SF Summary'!A17</f>
        <v>December</v>
      </c>
      <c r="B17" s="61">
        <f>LPG!B17+CNG!B17</f>
        <v>41363.357142857145</v>
      </c>
      <c r="C17" s="61">
        <f>LPG!C17+CNG!C17</f>
        <v>40536.089999999997</v>
      </c>
      <c r="D17" s="61">
        <f>LPG!D17+CNG!D17</f>
        <v>827.26714285714479</v>
      </c>
      <c r="E17" s="61">
        <f>LPG!E17+CNG!E17</f>
        <v>41363.357142857145</v>
      </c>
      <c r="F17" s="61">
        <f>LPG!F17+CNG!F17</f>
        <v>0</v>
      </c>
      <c r="G17" s="61">
        <f>LPG!G17+CNG!G17</f>
        <v>40536.089999999997</v>
      </c>
      <c r="H17" s="61">
        <f>LPG!H17+CNG!H17</f>
        <v>40536.089999999997</v>
      </c>
      <c r="I17" s="61">
        <f>LPG!I17+CNG!I17</f>
        <v>41363.357142857145</v>
      </c>
      <c r="J17" s="61">
        <f>LPG!J17+CNG!J17</f>
        <v>41363.357142857145</v>
      </c>
      <c r="K17" s="56">
        <f>LPG!K17+CNG!K17</f>
        <v>191149</v>
      </c>
      <c r="L17" s="56">
        <f>LPG!L17+CNG!L17</f>
        <v>187326.05194805196</v>
      </c>
      <c r="M17" s="56">
        <f>LPG!M17+CNG!M17</f>
        <v>3822.9806520010688</v>
      </c>
      <c r="N17" s="56">
        <f>LPG!N17+CNG!N17</f>
        <v>191149.032600053</v>
      </c>
      <c r="O17" s="56">
        <f>LPG!O17+CNG!O17</f>
        <v>0</v>
      </c>
      <c r="P17" s="56">
        <f>LPG!P17+CNG!P17</f>
        <v>187326.05194805196</v>
      </c>
      <c r="Q17" s="56">
        <f>LPG!Q17+CNG!Q17</f>
        <v>187326.05194805196</v>
      </c>
      <c r="R17" s="56">
        <f>LPG!R17+CNG!R17</f>
        <v>187326.05194805196</v>
      </c>
      <c r="S17" s="75">
        <f>LPG!S17+CNG!S17</f>
        <v>191149.032600053</v>
      </c>
      <c r="T17" s="77">
        <f>CNG!T17+LPG!T17</f>
        <v>0</v>
      </c>
      <c r="U17" s="77">
        <f>CNG!U17+LPG!U17</f>
        <v>0</v>
      </c>
      <c r="V17" s="77">
        <f>CNG!V17+LPG!V17</f>
        <v>0</v>
      </c>
      <c r="W17" s="61">
        <f>CNG!W17+LPG!W17</f>
        <v>0</v>
      </c>
      <c r="X17" s="53">
        <f>CNG!X17+LPG!X17</f>
        <v>0</v>
      </c>
      <c r="Y17" s="56">
        <f>CNG!Y17+LPG!Y17</f>
        <v>0</v>
      </c>
      <c r="Z17" s="56">
        <f>CNG!Z17+LPG!Z17</f>
        <v>0</v>
      </c>
      <c r="AA17" s="53">
        <f>CNG!AA17+LPG!AA17</f>
        <v>0</v>
      </c>
      <c r="AB17" s="197" t="s">
        <v>122</v>
      </c>
      <c r="AC17" s="190" t="s">
        <v>122</v>
      </c>
      <c r="AD17" s="198" t="s">
        <v>122</v>
      </c>
      <c r="AE17" s="198" t="s">
        <v>122</v>
      </c>
      <c r="AF17" s="190" t="s">
        <v>122</v>
      </c>
      <c r="AG17" s="58" t="s">
        <v>122</v>
      </c>
      <c r="AH17" s="190" t="s">
        <v>122</v>
      </c>
      <c r="AI17" s="79" t="s">
        <v>122</v>
      </c>
      <c r="AJ17" s="73">
        <f>CNG!AJ17+LPG!AJ17</f>
        <v>120257</v>
      </c>
      <c r="AK17" s="73">
        <f>CNG!AK17+LPG!AK17</f>
        <v>15516.855593528337</v>
      </c>
      <c r="AL17" s="75">
        <f t="shared" si="0"/>
        <v>135773.85559352834</v>
      </c>
      <c r="AM17" s="56"/>
      <c r="AN17" s="159" t="s">
        <v>122</v>
      </c>
      <c r="AO17" s="61">
        <f>CNG!AP17+LPG!AP17</f>
        <v>42052.787172011667</v>
      </c>
      <c r="AP17" s="103">
        <f t="shared" si="1"/>
        <v>326922.88819358137</v>
      </c>
      <c r="AQ17" s="56">
        <f t="shared" si="6"/>
        <v>0</v>
      </c>
      <c r="AR17" s="56">
        <f t="shared" si="7"/>
        <v>0</v>
      </c>
      <c r="AS17" s="56">
        <f t="shared" si="2"/>
        <v>326922.88819358137</v>
      </c>
      <c r="AT17" s="56">
        <f t="shared" si="3"/>
        <v>135773.85559352834</v>
      </c>
      <c r="AU17" s="56">
        <f t="shared" si="4"/>
        <v>191149.03260005303</v>
      </c>
      <c r="AV17" s="56">
        <v>0</v>
      </c>
      <c r="AW17" s="75">
        <f t="shared" si="5"/>
        <v>191149.03260005303</v>
      </c>
      <c r="AX17" s="4"/>
      <c r="AY17" s="4"/>
      <c r="AZ17" s="58"/>
      <c r="BA17" s="56"/>
      <c r="BB17" s="56"/>
      <c r="BC17" s="56"/>
      <c r="BD17" s="56"/>
      <c r="BE17" s="56"/>
      <c r="BF17" s="56"/>
      <c r="BG17" s="56"/>
      <c r="BH17" s="4"/>
      <c r="BI17" s="58"/>
      <c r="BJ17" s="58"/>
      <c r="BK17" s="57"/>
    </row>
    <row r="18" spans="1:63" x14ac:dyDescent="0.3">
      <c r="A18" s="69" t="str">
        <f>'SF Summary'!A18</f>
        <v>January 2013</v>
      </c>
      <c r="B18" s="61">
        <f>LPG!B18+CNG!B18</f>
        <v>49002.63265306122</v>
      </c>
      <c r="C18" s="61">
        <f>LPG!C18+CNG!C18</f>
        <v>48022.58</v>
      </c>
      <c r="D18" s="61">
        <f>LPG!D18+CNG!D18</f>
        <v>980.05265306122237</v>
      </c>
      <c r="E18" s="61">
        <f>LPG!E18+CNG!E18</f>
        <v>49002.63265306122</v>
      </c>
      <c r="F18" s="61">
        <f>LPG!F18+CNG!F18</f>
        <v>0</v>
      </c>
      <c r="G18" s="61">
        <f>LPG!G18+CNG!G18</f>
        <v>48022.58</v>
      </c>
      <c r="H18" s="61">
        <f>LPG!H18+CNG!H18</f>
        <v>48022.58</v>
      </c>
      <c r="I18" s="61">
        <f>LPG!I18+CNG!I18</f>
        <v>49002.63265306122</v>
      </c>
      <c r="J18" s="61">
        <f>LPG!J18+CNG!J18</f>
        <v>49002.63265306122</v>
      </c>
      <c r="K18" s="56">
        <f>LPG!K18+CNG!K18</f>
        <v>226548</v>
      </c>
      <c r="L18" s="56">
        <f>LPG!L18+CNG!L18</f>
        <v>222017.00649350649</v>
      </c>
      <c r="M18" s="56">
        <f>LPG!M18+CNG!M18</f>
        <v>4530.9593161940002</v>
      </c>
      <c r="N18" s="56">
        <f>LPG!N18+CNG!N18</f>
        <v>226547.96580970049</v>
      </c>
      <c r="O18" s="56">
        <f>LPG!O18+CNG!O18</f>
        <v>0</v>
      </c>
      <c r="P18" s="56">
        <f>LPG!P18+CNG!P18</f>
        <v>222017.00649350649</v>
      </c>
      <c r="Q18" s="56">
        <f>LPG!Q18+CNG!Q18</f>
        <v>222017.00649350649</v>
      </c>
      <c r="R18" s="56">
        <f>LPG!R18+CNG!R18</f>
        <v>222017.00649350649</v>
      </c>
      <c r="S18" s="75">
        <f>LPG!S18+CNG!S18</f>
        <v>226547.96580970049</v>
      </c>
      <c r="T18" s="77"/>
      <c r="U18" s="77"/>
      <c r="V18" s="77"/>
      <c r="W18" s="53"/>
      <c r="X18" s="53"/>
      <c r="Y18" s="53"/>
      <c r="Z18" s="53"/>
      <c r="AA18" s="53"/>
      <c r="AB18" s="102"/>
      <c r="AC18" s="53"/>
      <c r="AD18" s="53"/>
      <c r="AE18" s="53"/>
      <c r="AF18" s="53"/>
      <c r="AG18" s="53"/>
      <c r="AH18" s="53"/>
      <c r="AI18" s="80"/>
      <c r="AJ18" s="73">
        <f>CNG!AJ18+LPG!AJ18</f>
        <v>120633</v>
      </c>
      <c r="AK18" s="73">
        <f>CNG!AK18+LPG!AK18</f>
        <v>16887</v>
      </c>
      <c r="AL18" s="75">
        <f t="shared" si="0"/>
        <v>137520</v>
      </c>
      <c r="AM18" s="56"/>
      <c r="AN18" s="159" t="s">
        <v>122</v>
      </c>
      <c r="AO18" s="61">
        <f>CNG!AP18+LPG!AP18</f>
        <v>49840.552478134108</v>
      </c>
      <c r="AP18" s="103">
        <f t="shared" si="1"/>
        <v>364067.96580970049</v>
      </c>
      <c r="AQ18" s="56">
        <f t="shared" si="6"/>
        <v>0</v>
      </c>
      <c r="AR18" s="56">
        <f t="shared" si="7"/>
        <v>0</v>
      </c>
      <c r="AS18" s="56">
        <f t="shared" si="2"/>
        <v>364067.96580970049</v>
      </c>
      <c r="AT18" s="56">
        <f t="shared" si="3"/>
        <v>137520</v>
      </c>
      <c r="AU18" s="56">
        <f t="shared" si="4"/>
        <v>226547.96580970049</v>
      </c>
      <c r="AV18" s="56">
        <v>0</v>
      </c>
      <c r="AW18" s="75">
        <f t="shared" si="5"/>
        <v>226547.96580970049</v>
      </c>
      <c r="AX18" s="4"/>
      <c r="AY18" s="56"/>
      <c r="AZ18" s="58"/>
      <c r="BA18" s="56"/>
      <c r="BB18" s="56"/>
      <c r="BC18" s="61"/>
      <c r="BD18" s="61"/>
      <c r="BE18" s="53"/>
      <c r="BF18" s="61"/>
      <c r="BG18" s="56"/>
      <c r="BH18" s="4"/>
      <c r="BI18" s="65"/>
      <c r="BJ18" s="58"/>
      <c r="BK18" s="57"/>
    </row>
    <row r="19" spans="1:63" x14ac:dyDescent="0.3">
      <c r="A19" s="19" t="str">
        <f>'SF Summary'!A19</f>
        <v>February</v>
      </c>
      <c r="B19" s="61">
        <f>LPG!B19+CNG!B19</f>
        <v>42029.306122448979</v>
      </c>
      <c r="C19" s="61">
        <f>LPG!C19+CNG!C19</f>
        <v>41188.720000000001</v>
      </c>
      <c r="D19" s="61">
        <f>LPG!D19+CNG!D19</f>
        <v>840.58612244898177</v>
      </c>
      <c r="E19" s="61">
        <f>LPG!E19+CNG!E19</f>
        <v>42029.306122448979</v>
      </c>
      <c r="F19" s="61">
        <f>LPG!F19+CNG!F19</f>
        <v>0</v>
      </c>
      <c r="G19" s="61">
        <f>LPG!G19+CNG!G19</f>
        <v>41188.720000000001</v>
      </c>
      <c r="H19" s="61">
        <f>LPG!H19+CNG!H19</f>
        <v>41188.720000000001</v>
      </c>
      <c r="I19" s="61">
        <f>LPG!I19+CNG!I19</f>
        <v>42029.306122448979</v>
      </c>
      <c r="J19" s="61">
        <f>LPG!J19+CNG!J19</f>
        <v>42029.306122448979</v>
      </c>
      <c r="K19" s="56">
        <f>LPG!K19+CNG!K19</f>
        <v>194513</v>
      </c>
      <c r="L19" s="56">
        <f>LPG!L19+CNG!L19</f>
        <v>190622.81168831169</v>
      </c>
      <c r="M19" s="56">
        <f>LPG!M19+CNG!M19</f>
        <v>3890.2614630267794</v>
      </c>
      <c r="N19" s="56">
        <f>LPG!N19+CNG!N19</f>
        <v>194513.07315133847</v>
      </c>
      <c r="O19" s="56">
        <f>LPG!O19+CNG!O19</f>
        <v>0</v>
      </c>
      <c r="P19" s="56">
        <f>LPG!P19+CNG!P19</f>
        <v>190622.81168831169</v>
      </c>
      <c r="Q19" s="56">
        <f>LPG!Q19+CNG!Q19</f>
        <v>190622.81168831169</v>
      </c>
      <c r="R19" s="56">
        <f>LPG!R19+CNG!R19</f>
        <v>190622.81168831169</v>
      </c>
      <c r="S19" s="75">
        <f>LPG!S19+CNG!S19</f>
        <v>194513.0731513385</v>
      </c>
      <c r="T19" s="77"/>
      <c r="U19" s="77"/>
      <c r="V19" s="77"/>
      <c r="W19" s="53"/>
      <c r="X19" s="53"/>
      <c r="Y19" s="53"/>
      <c r="Z19" s="53"/>
      <c r="AA19" s="53"/>
      <c r="AB19" s="102"/>
      <c r="AC19" s="53"/>
      <c r="AD19" s="53"/>
      <c r="AE19" s="53"/>
      <c r="AF19" s="53"/>
      <c r="AG19" s="53"/>
      <c r="AH19" s="53"/>
      <c r="AI19" s="80"/>
      <c r="AJ19" s="73">
        <f>CNG!AJ19+LPG!AJ19</f>
        <v>110010</v>
      </c>
      <c r="AK19" s="73">
        <f>CNG!AK19+LPG!AK19</f>
        <v>17747</v>
      </c>
      <c r="AL19" s="75">
        <f t="shared" si="0"/>
        <v>127757</v>
      </c>
      <c r="AM19" s="56"/>
      <c r="AN19" s="159" t="s">
        <v>122</v>
      </c>
      <c r="AO19" s="61">
        <f>CNG!AP19+LPG!AP19</f>
        <v>42792.876093294464</v>
      </c>
      <c r="AP19" s="103">
        <f t="shared" si="1"/>
        <v>322270.0731513385</v>
      </c>
      <c r="AQ19" s="56">
        <f t="shared" si="6"/>
        <v>0</v>
      </c>
      <c r="AR19" s="56">
        <f t="shared" si="7"/>
        <v>0</v>
      </c>
      <c r="AS19" s="56">
        <f t="shared" si="2"/>
        <v>322270.0731513385</v>
      </c>
      <c r="AT19" s="56">
        <f t="shared" si="3"/>
        <v>127757</v>
      </c>
      <c r="AU19" s="56">
        <f t="shared" si="4"/>
        <v>194513.0731513385</v>
      </c>
      <c r="AV19" s="56">
        <v>0</v>
      </c>
      <c r="AW19" s="75">
        <f t="shared" si="5"/>
        <v>194513.0731513385</v>
      </c>
      <c r="AX19" s="4"/>
      <c r="AY19" s="58"/>
      <c r="AZ19" s="58"/>
      <c r="BA19" s="56"/>
      <c r="BB19" s="56"/>
      <c r="BC19" s="61"/>
      <c r="BD19" s="61"/>
      <c r="BE19" s="61"/>
      <c r="BF19" s="61"/>
      <c r="BG19" s="56"/>
      <c r="BH19" s="4"/>
      <c r="BI19" s="58"/>
      <c r="BJ19" s="58"/>
      <c r="BK19" s="58"/>
    </row>
    <row r="20" spans="1:63" x14ac:dyDescent="0.3">
      <c r="A20" s="19" t="str">
        <f>'SF Summary'!A20</f>
        <v>March</v>
      </c>
      <c r="B20" s="61">
        <f>LPG!B20+CNG!B20</f>
        <v>34077.489795918373</v>
      </c>
      <c r="C20" s="61">
        <f>LPG!C20+CNG!C20</f>
        <v>33395.94</v>
      </c>
      <c r="D20" s="61">
        <f>LPG!D20+CNG!D20</f>
        <v>681.54979591836855</v>
      </c>
      <c r="E20" s="61">
        <f>LPG!E20+CNG!E20</f>
        <v>34077.489795918373</v>
      </c>
      <c r="F20" s="61">
        <f>LPG!F20+CNG!F20</f>
        <v>0</v>
      </c>
      <c r="G20" s="61">
        <f>LPG!G20+CNG!G20</f>
        <v>33395.94</v>
      </c>
      <c r="H20" s="61">
        <f>LPG!H20+CNG!H20</f>
        <v>33395.94</v>
      </c>
      <c r="I20" s="61">
        <f>LPG!I20+CNG!I20</f>
        <v>34077.489795918373</v>
      </c>
      <c r="J20" s="61">
        <f>LPG!J20+CNG!J20</f>
        <v>34077.489795918373</v>
      </c>
      <c r="K20" s="56">
        <f>LPG!K20+CNG!K20</f>
        <v>158672</v>
      </c>
      <c r="L20" s="56">
        <f>LPG!L20+CNG!L20</f>
        <v>155498.60389610392</v>
      </c>
      <c r="M20" s="56">
        <f>LPG!M20+CNG!M20</f>
        <v>3173.4408958388603</v>
      </c>
      <c r="N20" s="56">
        <f>LPG!N20+CNG!N20</f>
        <v>158672.04479194275</v>
      </c>
      <c r="O20" s="56">
        <f>LPG!O20+CNG!O20</f>
        <v>0</v>
      </c>
      <c r="P20" s="56">
        <f>LPG!P20+CNG!P20</f>
        <v>155498.60389610392</v>
      </c>
      <c r="Q20" s="56">
        <f>LPG!Q20+CNG!Q20</f>
        <v>155498.60389610392</v>
      </c>
      <c r="R20" s="56">
        <f>LPG!R20+CNG!R20</f>
        <v>155498.60389610392</v>
      </c>
      <c r="S20" s="75">
        <f>LPG!S20+CNG!S20</f>
        <v>158672.04479194275</v>
      </c>
      <c r="T20" s="77">
        <f>CNG!T20+LPG!T20</f>
        <v>0</v>
      </c>
      <c r="U20" s="77">
        <f>CNG!U20+LPG!U20</f>
        <v>0</v>
      </c>
      <c r="V20" s="77">
        <f>CNG!V20+LPG!V20</f>
        <v>0</v>
      </c>
      <c r="W20" s="61">
        <f>CNG!W20+LPG!W20</f>
        <v>0</v>
      </c>
      <c r="X20" s="53">
        <f>CNG!X20+LPG!X20</f>
        <v>0</v>
      </c>
      <c r="Y20" s="56">
        <f>CNG!Y20+LPG!Y20</f>
        <v>0</v>
      </c>
      <c r="Z20" s="53">
        <f>CNG!Z20+LPG!Z20</f>
        <v>0</v>
      </c>
      <c r="AA20" s="53">
        <f>CNG!AA20+LPG!AA20</f>
        <v>0</v>
      </c>
      <c r="AB20" s="197" t="s">
        <v>122</v>
      </c>
      <c r="AC20" s="190" t="s">
        <v>122</v>
      </c>
      <c r="AD20" s="198" t="s">
        <v>122</v>
      </c>
      <c r="AE20" s="198" t="s">
        <v>122</v>
      </c>
      <c r="AF20" s="190" t="s">
        <v>122</v>
      </c>
      <c r="AG20" s="58" t="s">
        <v>122</v>
      </c>
      <c r="AH20" s="190" t="s">
        <v>122</v>
      </c>
      <c r="AI20" s="79" t="s">
        <v>122</v>
      </c>
      <c r="AJ20" s="73">
        <f>CNG!AJ20+LPG!AJ20</f>
        <v>115113</v>
      </c>
      <c r="AK20" s="73">
        <f>CNG!AK20+LPG!AK20</f>
        <v>16956</v>
      </c>
      <c r="AL20" s="75">
        <f t="shared" si="0"/>
        <v>132069</v>
      </c>
      <c r="AM20" s="56"/>
      <c r="AN20" s="159" t="s">
        <v>122</v>
      </c>
      <c r="AO20" s="61">
        <f>CNG!AP20+LPG!AP20</f>
        <v>34907.84985422741</v>
      </c>
      <c r="AP20" s="103">
        <f t="shared" si="1"/>
        <v>290741.04479194275</v>
      </c>
      <c r="AQ20" s="56">
        <f t="shared" si="6"/>
        <v>0</v>
      </c>
      <c r="AR20" s="56">
        <f t="shared" si="7"/>
        <v>0</v>
      </c>
      <c r="AS20" s="56">
        <f t="shared" si="2"/>
        <v>290741.04479194275</v>
      </c>
      <c r="AT20" s="56">
        <f t="shared" si="3"/>
        <v>132069</v>
      </c>
      <c r="AU20" s="56">
        <f t="shared" si="4"/>
        <v>158672.04479194275</v>
      </c>
      <c r="AV20" s="56">
        <v>0</v>
      </c>
      <c r="AW20" s="75">
        <f t="shared" si="5"/>
        <v>158672.04479194275</v>
      </c>
      <c r="AX20" s="4"/>
      <c r="AY20" s="56"/>
      <c r="AZ20" s="58"/>
      <c r="BA20" s="56"/>
      <c r="BB20" s="56"/>
      <c r="BC20" s="61"/>
      <c r="BD20" s="61"/>
      <c r="BE20" s="61"/>
      <c r="BF20" s="61"/>
      <c r="BG20" s="56"/>
      <c r="BH20" s="4"/>
      <c r="BI20" s="58"/>
      <c r="BJ20" s="58"/>
      <c r="BK20" s="57"/>
    </row>
    <row r="21" spans="1:63" x14ac:dyDescent="0.3">
      <c r="A21" s="19" t="str">
        <f>'SF Summary'!A21</f>
        <v>April</v>
      </c>
      <c r="B21" s="162">
        <f>LPG!B21+CNG!B21</f>
        <v>51500.099234803056</v>
      </c>
      <c r="C21" s="162">
        <f>LPG!C21+CNG!C21</f>
        <v>50470.097250106999</v>
      </c>
      <c r="D21" s="162">
        <f>LPG!D21+CNG!D21</f>
        <v>1030.0019846960604</v>
      </c>
      <c r="E21" s="162">
        <f>LPG!E21+CNG!E21</f>
        <v>51500.099234803056</v>
      </c>
      <c r="F21" s="162">
        <f>LPG!F21+CNG!F21</f>
        <v>0</v>
      </c>
      <c r="G21" s="162">
        <f>LPG!G21+CNG!G21</f>
        <v>50470.097250106999</v>
      </c>
      <c r="H21" s="162">
        <f>LPG!H21+CNG!H21</f>
        <v>50470.097250106999</v>
      </c>
      <c r="I21" s="162">
        <f>LPG!I21+CNG!I21</f>
        <v>51500.099234803056</v>
      </c>
      <c r="J21" s="162">
        <f>LPG!J21+CNG!J21</f>
        <v>51500.099234803056</v>
      </c>
      <c r="K21" s="163">
        <f>LPG!K21+CNG!K21</f>
        <v>236262.53452431905</v>
      </c>
      <c r="L21" s="163">
        <f>LPG!L21+CNG!L21</f>
        <v>233209.12088795542</v>
      </c>
      <c r="M21" s="163">
        <f>LPG!M21+CNG!M21</f>
        <v>4759.3698140399028</v>
      </c>
      <c r="N21" s="163">
        <f>LPG!N21+CNG!N21</f>
        <v>237968.4907019953</v>
      </c>
      <c r="O21" s="163">
        <f>LPG!O21+CNG!O21</f>
        <v>0</v>
      </c>
      <c r="P21" s="163">
        <f>LPG!P21+CNG!P21</f>
        <v>233209.12088795542</v>
      </c>
      <c r="Q21" s="163">
        <f>LPG!Q21+CNG!Q21</f>
        <v>233209.12088795542</v>
      </c>
      <c r="R21" s="163">
        <f>LPG!R21+CNG!R21</f>
        <v>233209.12088795542</v>
      </c>
      <c r="S21" s="164">
        <f>LPG!S21+CNG!S21</f>
        <v>237968.49070199532</v>
      </c>
      <c r="T21" s="77"/>
      <c r="U21" s="77"/>
      <c r="V21" s="77"/>
      <c r="W21" s="53"/>
      <c r="X21" s="53"/>
      <c r="Y21" s="53"/>
      <c r="Z21" s="53"/>
      <c r="AA21" s="53"/>
      <c r="AB21" s="102"/>
      <c r="AC21" s="53"/>
      <c r="AD21" s="53"/>
      <c r="AE21" s="53"/>
      <c r="AF21" s="53"/>
      <c r="AG21" s="53"/>
      <c r="AH21" s="53"/>
      <c r="AI21" s="80"/>
      <c r="AJ21" s="165">
        <f>CNG!AJ21+LPG!AJ21</f>
        <v>107970.47965566872</v>
      </c>
      <c r="AK21" s="165">
        <f>CNG!AK21+LPG!AK21</f>
        <v>16337</v>
      </c>
      <c r="AL21" s="164">
        <f t="shared" si="0"/>
        <v>124307.47965566872</v>
      </c>
      <c r="AM21" s="163"/>
      <c r="AN21" s="168" t="s">
        <v>122</v>
      </c>
      <c r="AO21" s="162">
        <f>CNG!AP21+LPG!AP21</f>
        <v>52353.067954438971</v>
      </c>
      <c r="AP21" s="167">
        <f t="shared" si="1"/>
        <v>362275.97035766405</v>
      </c>
      <c r="AQ21" s="163">
        <f t="shared" si="6"/>
        <v>0</v>
      </c>
      <c r="AR21" s="163">
        <f t="shared" si="7"/>
        <v>0</v>
      </c>
      <c r="AS21" s="163">
        <f t="shared" si="2"/>
        <v>362275.97035766405</v>
      </c>
      <c r="AT21" s="163">
        <f t="shared" si="3"/>
        <v>124307.47965566872</v>
      </c>
      <c r="AU21" s="163">
        <f t="shared" si="4"/>
        <v>237968.49070199532</v>
      </c>
      <c r="AV21" s="163">
        <v>0</v>
      </c>
      <c r="AW21" s="164">
        <f t="shared" si="5"/>
        <v>237968.49070199532</v>
      </c>
      <c r="AX21" s="4"/>
      <c r="AY21" s="56"/>
      <c r="AZ21" s="58"/>
      <c r="BA21" s="56"/>
      <c r="BB21" s="56"/>
      <c r="BC21" s="61"/>
      <c r="BD21" s="61"/>
      <c r="BE21" s="53"/>
      <c r="BF21" s="61"/>
      <c r="BG21" s="56"/>
      <c r="BH21" s="4"/>
      <c r="BI21" s="58"/>
      <c r="BJ21" s="58"/>
      <c r="BK21" s="57"/>
    </row>
    <row r="22" spans="1:63" x14ac:dyDescent="0.3">
      <c r="A22" s="19" t="str">
        <f>'SF Summary'!A22</f>
        <v>May</v>
      </c>
      <c r="B22" s="162">
        <f>LPG!B22+CNG!B22</f>
        <v>55329.196715156031</v>
      </c>
      <c r="C22" s="162">
        <f>LPG!C22+CNG!C22</f>
        <v>54222.612780852913</v>
      </c>
      <c r="D22" s="162">
        <f>LPG!D22+CNG!D22</f>
        <v>1106.5839343031184</v>
      </c>
      <c r="E22" s="162">
        <f>LPG!E22+CNG!E22</f>
        <v>55329.196715156031</v>
      </c>
      <c r="F22" s="162">
        <f>LPG!F22+CNG!F22</f>
        <v>0</v>
      </c>
      <c r="G22" s="162">
        <f>LPG!G22+CNG!G22</f>
        <v>54222.612780852913</v>
      </c>
      <c r="H22" s="162">
        <f>LPG!H22+CNG!H22</f>
        <v>54222.612780852913</v>
      </c>
      <c r="I22" s="162">
        <f>LPG!I22+CNG!I22</f>
        <v>55329.196715156031</v>
      </c>
      <c r="J22" s="162">
        <f>LPG!J22+CNG!J22</f>
        <v>55329.196715156031</v>
      </c>
      <c r="K22" s="163">
        <f>LPG!K22+CNG!K22</f>
        <v>253828.80038501386</v>
      </c>
      <c r="L22" s="163">
        <f>LPG!L22+CNG!L22</f>
        <v>250548.04493046843</v>
      </c>
      <c r="M22" s="163">
        <f>LPG!M22+CNG!M22</f>
        <v>5113.2254067442436</v>
      </c>
      <c r="N22" s="163">
        <f>LPG!N22+CNG!N22</f>
        <v>255661.27033721266</v>
      </c>
      <c r="O22" s="163">
        <f>LPG!O22+CNG!O22</f>
        <v>0</v>
      </c>
      <c r="P22" s="163">
        <f>LPG!P22+CNG!P22</f>
        <v>250548.04493046843</v>
      </c>
      <c r="Q22" s="163">
        <f>LPG!Q22+CNG!Q22</f>
        <v>250548.04493046843</v>
      </c>
      <c r="R22" s="163">
        <f>LPG!R22+CNG!R22</f>
        <v>250548.04493046843</v>
      </c>
      <c r="S22" s="164">
        <f>LPG!S22+CNG!S22</f>
        <v>255661.27033721266</v>
      </c>
      <c r="T22" s="77"/>
      <c r="U22" s="77"/>
      <c r="V22" s="77"/>
      <c r="W22" s="53"/>
      <c r="X22" s="53"/>
      <c r="Y22" s="53"/>
      <c r="Z22" s="53"/>
      <c r="AA22" s="53"/>
      <c r="AB22" s="102"/>
      <c r="AC22" s="53"/>
      <c r="AD22" s="53"/>
      <c r="AE22" s="53"/>
      <c r="AF22" s="53"/>
      <c r="AG22" s="53"/>
      <c r="AH22" s="53"/>
      <c r="AI22" s="80"/>
      <c r="AJ22" s="165">
        <f>CNG!AJ22+LPG!AJ22</f>
        <v>113988.2521866696</v>
      </c>
      <c r="AK22" s="165">
        <f>CNG!AK22+LPG!AK22</f>
        <v>16199.094612814351</v>
      </c>
      <c r="AL22" s="164">
        <f t="shared" si="0"/>
        <v>130187.34679948396</v>
      </c>
      <c r="AM22" s="163"/>
      <c r="AN22" s="168" t="s">
        <v>122</v>
      </c>
      <c r="AO22" s="162">
        <f>CNG!AP22+LPG!AP22</f>
        <v>56245.479474186781</v>
      </c>
      <c r="AP22" s="167">
        <f t="shared" si="1"/>
        <v>385848.61713669659</v>
      </c>
      <c r="AQ22" s="163">
        <f t="shared" si="6"/>
        <v>0</v>
      </c>
      <c r="AR22" s="163">
        <f t="shared" si="7"/>
        <v>0</v>
      </c>
      <c r="AS22" s="163">
        <f t="shared" si="2"/>
        <v>385848.61713669659</v>
      </c>
      <c r="AT22" s="163">
        <f t="shared" si="3"/>
        <v>130187.34679948396</v>
      </c>
      <c r="AU22" s="163">
        <f t="shared" si="4"/>
        <v>255661.27033721263</v>
      </c>
      <c r="AV22" s="163">
        <v>0</v>
      </c>
      <c r="AW22" s="164">
        <f t="shared" si="5"/>
        <v>255661.27033721263</v>
      </c>
      <c r="AX22" s="4"/>
      <c r="AY22" s="58"/>
      <c r="AZ22" s="4"/>
      <c r="BA22" s="4"/>
      <c r="BB22" s="4"/>
      <c r="BC22" s="4"/>
      <c r="BD22" s="4"/>
      <c r="BE22" s="4"/>
      <c r="BF22" s="4"/>
      <c r="BG22" s="4"/>
      <c r="BH22" s="4"/>
      <c r="BI22" s="58"/>
      <c r="BJ22" s="58"/>
      <c r="BK22" s="58"/>
    </row>
    <row r="23" spans="1:63" x14ac:dyDescent="0.3">
      <c r="A23" s="36" t="str">
        <f>'SF Summary'!A23</f>
        <v>June</v>
      </c>
      <c r="B23" s="169">
        <f>LPG!B23+CNG!B23</f>
        <v>59089.694017797621</v>
      </c>
      <c r="C23" s="169">
        <f>LPG!C23+CNG!C23</f>
        <v>57907.900137441669</v>
      </c>
      <c r="D23" s="169">
        <f>LPG!D23+CNG!D23</f>
        <v>1181.7938803559555</v>
      </c>
      <c r="E23" s="169">
        <f>LPG!E23+CNG!E23</f>
        <v>59089.694017797621</v>
      </c>
      <c r="F23" s="169">
        <f>LPG!F23+CNG!F23</f>
        <v>0</v>
      </c>
      <c r="G23" s="169">
        <f>LPG!G23+CNG!G23</f>
        <v>57907.900137441669</v>
      </c>
      <c r="H23" s="169">
        <f>LPG!H23+CNG!H23</f>
        <v>57907.900137441669</v>
      </c>
      <c r="I23" s="169">
        <f>LPG!I23+CNG!I23</f>
        <v>59089.694017797621</v>
      </c>
      <c r="J23" s="169">
        <f>LPG!J23+CNG!J23</f>
        <v>59089.694017797621</v>
      </c>
      <c r="K23" s="170">
        <f>LPG!K23+CNG!K23</f>
        <v>271595.13017829362</v>
      </c>
      <c r="L23" s="170">
        <f>LPG!L23+CNG!L23</f>
        <v>268477.67336011183</v>
      </c>
      <c r="M23" s="170">
        <f>LPG!M23+CNG!M23</f>
        <v>5479.1361910227042</v>
      </c>
      <c r="N23" s="170">
        <f>LPG!N23+CNG!N23</f>
        <v>273956.80955113453</v>
      </c>
      <c r="O23" s="170">
        <f>LPG!O23+CNG!O23</f>
        <v>0</v>
      </c>
      <c r="P23" s="170">
        <f>LPG!P23+CNG!P23</f>
        <v>268477.67336011183</v>
      </c>
      <c r="Q23" s="170">
        <f>LPG!Q23+CNG!Q23</f>
        <v>268477.67336011183</v>
      </c>
      <c r="R23" s="170">
        <f>LPG!R23+CNG!R23</f>
        <v>268477.67336011183</v>
      </c>
      <c r="S23" s="171">
        <f>LPG!S23+CNG!S23</f>
        <v>273956.80955113453</v>
      </c>
      <c r="T23" s="172">
        <f>CNG!T23+LPG!T23</f>
        <v>0</v>
      </c>
      <c r="U23" s="172">
        <f>CNG!U23+LPG!U23</f>
        <v>0</v>
      </c>
      <c r="V23" s="172">
        <f>CNG!V23+LPG!V23</f>
        <v>0</v>
      </c>
      <c r="W23" s="169">
        <f>CNG!W23+LPG!W23</f>
        <v>0</v>
      </c>
      <c r="X23" s="172">
        <f>CNG!X23+LPG!X23</f>
        <v>0</v>
      </c>
      <c r="Y23" s="170">
        <f>CNG!Y23+LPG!Y23</f>
        <v>0</v>
      </c>
      <c r="Z23" s="173">
        <f>CNG!Z23+LPG!Z23</f>
        <v>0</v>
      </c>
      <c r="AA23" s="173">
        <f>CNG!AA23+LPG!AA23</f>
        <v>0</v>
      </c>
      <c r="AB23" s="217" t="s">
        <v>122</v>
      </c>
      <c r="AC23" s="91" t="s">
        <v>122</v>
      </c>
      <c r="AD23" s="218" t="s">
        <v>122</v>
      </c>
      <c r="AE23" s="218" t="s">
        <v>122</v>
      </c>
      <c r="AF23" s="91" t="s">
        <v>122</v>
      </c>
      <c r="AG23" s="94" t="s">
        <v>122</v>
      </c>
      <c r="AH23" s="91" t="s">
        <v>122</v>
      </c>
      <c r="AI23" s="219" t="s">
        <v>122</v>
      </c>
      <c r="AJ23" s="180">
        <f>CNG!AJ23+LPG!AJ23</f>
        <v>114872.96883303806</v>
      </c>
      <c r="AK23" s="180">
        <f>CNG!AK23+LPG!AK23</f>
        <v>17238.173398206229</v>
      </c>
      <c r="AL23" s="171">
        <f t="shared" si="0"/>
        <v>132111.1422312443</v>
      </c>
      <c r="AM23" s="170"/>
      <c r="AN23" s="179" t="s">
        <v>122</v>
      </c>
      <c r="AO23" s="169">
        <f>CNG!AP23+LPG!AP23</f>
        <v>60270.498101249599</v>
      </c>
      <c r="AP23" s="182">
        <f t="shared" si="1"/>
        <v>406067.95178237883</v>
      </c>
      <c r="AQ23" s="170">
        <f t="shared" si="6"/>
        <v>0</v>
      </c>
      <c r="AR23" s="170">
        <f t="shared" si="7"/>
        <v>0</v>
      </c>
      <c r="AS23" s="170">
        <f t="shared" si="2"/>
        <v>406067.95178237883</v>
      </c>
      <c r="AT23" s="170">
        <f t="shared" si="3"/>
        <v>132111.1422312443</v>
      </c>
      <c r="AU23" s="170">
        <f t="shared" si="4"/>
        <v>273956.80955113453</v>
      </c>
      <c r="AV23" s="170">
        <v>0</v>
      </c>
      <c r="AW23" s="171">
        <f t="shared" si="5"/>
        <v>273956.80955113453</v>
      </c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</row>
    <row r="24" spans="1:63" x14ac:dyDescent="0.3">
      <c r="A24" s="36"/>
      <c r="B24" s="4"/>
      <c r="C24" s="4"/>
      <c r="D24" s="37"/>
      <c r="E24" s="37"/>
      <c r="F24" s="37"/>
      <c r="G24" s="4"/>
      <c r="H24" s="4"/>
      <c r="I24" s="4"/>
      <c r="J24" s="4"/>
      <c r="K24" s="37"/>
      <c r="L24" s="4"/>
      <c r="M24" s="37"/>
      <c r="N24" s="4"/>
      <c r="O24" s="37"/>
      <c r="P24" s="37"/>
      <c r="Q24" s="4"/>
      <c r="R24" s="4"/>
      <c r="S24" s="19"/>
      <c r="T24" s="38"/>
      <c r="U24" s="5"/>
      <c r="V24" s="5"/>
      <c r="W24" s="5"/>
      <c r="X24" s="39"/>
      <c r="Y24" s="4"/>
      <c r="Z24" s="18"/>
      <c r="AA24" s="39"/>
      <c r="AB24" s="40"/>
      <c r="AC24" s="39"/>
      <c r="AD24" s="39"/>
      <c r="AE24" s="38"/>
      <c r="AF24" s="39"/>
      <c r="AG24" s="37"/>
      <c r="AH24" s="39"/>
      <c r="AI24" s="41"/>
      <c r="AJ24" s="26"/>
      <c r="AK24" s="26"/>
      <c r="AL24" s="36"/>
      <c r="AM24" s="37" t="s">
        <v>91</v>
      </c>
      <c r="AN24" s="91" t="s">
        <v>122</v>
      </c>
      <c r="AO24" s="39"/>
      <c r="AP24" s="43"/>
      <c r="AQ24" s="37"/>
      <c r="AR24" s="37"/>
      <c r="AS24" s="37"/>
      <c r="AT24" s="37"/>
      <c r="AU24" s="37"/>
      <c r="AV24" s="37"/>
      <c r="AW24" s="36"/>
      <c r="AX24" s="56"/>
      <c r="AY24" s="56"/>
      <c r="AZ24" s="56"/>
      <c r="BA24" s="59"/>
      <c r="BB24" s="56"/>
      <c r="BC24" s="56"/>
      <c r="BD24" s="56"/>
      <c r="BE24" s="56"/>
      <c r="BF24" s="56"/>
      <c r="BG24" s="56"/>
      <c r="BH24" s="56"/>
      <c r="BI24" s="56"/>
      <c r="BJ24" s="56"/>
      <c r="BK24" s="56"/>
    </row>
    <row r="25" spans="1:63" x14ac:dyDescent="0.3">
      <c r="A25" s="44" t="s">
        <v>5</v>
      </c>
      <c r="B25" s="70">
        <f t="shared" ref="B25:L25" si="8">SUM(B12:B23)</f>
        <v>574128.398131022</v>
      </c>
      <c r="C25" s="70">
        <f t="shared" si="8"/>
        <v>562645.83016840159</v>
      </c>
      <c r="D25" s="70">
        <f t="shared" si="8"/>
        <v>11482.567962620444</v>
      </c>
      <c r="E25" s="70">
        <f t="shared" si="8"/>
        <v>574128.398131022</v>
      </c>
      <c r="F25" s="61">
        <f t="shared" si="8"/>
        <v>0</v>
      </c>
      <c r="G25" s="70">
        <f t="shared" si="8"/>
        <v>562645.83016840159</v>
      </c>
      <c r="H25" s="70">
        <f t="shared" si="8"/>
        <v>562645.83016840159</v>
      </c>
      <c r="I25" s="70">
        <f t="shared" si="8"/>
        <v>574128.398131022</v>
      </c>
      <c r="J25" s="70">
        <f t="shared" si="8"/>
        <v>574128.398131022</v>
      </c>
      <c r="K25" s="32">
        <f t="shared" si="8"/>
        <v>2649322.4650876266</v>
      </c>
      <c r="L25" s="32">
        <f t="shared" si="8"/>
        <v>2602118.3781395745</v>
      </c>
      <c r="M25" s="32">
        <f t="shared" ref="M25:AL25" si="9">SUM(M12:M23)</f>
        <v>53104.456696726025</v>
      </c>
      <c r="N25" s="32">
        <f t="shared" si="9"/>
        <v>2655222.8348363009</v>
      </c>
      <c r="O25" s="32">
        <f t="shared" si="9"/>
        <v>0</v>
      </c>
      <c r="P25" s="32">
        <f t="shared" si="9"/>
        <v>2602118.3781395745</v>
      </c>
      <c r="Q25" s="32">
        <f t="shared" si="9"/>
        <v>2602118.3781395745</v>
      </c>
      <c r="R25" s="32">
        <f t="shared" si="9"/>
        <v>2602118.3781395745</v>
      </c>
      <c r="S25" s="45">
        <f t="shared" si="9"/>
        <v>2655222.8348363014</v>
      </c>
      <c r="T25" s="31">
        <f t="shared" si="9"/>
        <v>0</v>
      </c>
      <c r="U25" s="31">
        <f t="shared" si="9"/>
        <v>0</v>
      </c>
      <c r="V25" s="32">
        <f t="shared" si="9"/>
        <v>0</v>
      </c>
      <c r="W25" s="32">
        <f t="shared" si="9"/>
        <v>0</v>
      </c>
      <c r="X25" s="32">
        <f t="shared" si="9"/>
        <v>0</v>
      </c>
      <c r="Y25" s="32">
        <f t="shared" si="9"/>
        <v>0</v>
      </c>
      <c r="Z25" s="32">
        <f t="shared" si="9"/>
        <v>0</v>
      </c>
      <c r="AA25" s="32">
        <f t="shared" si="9"/>
        <v>0</v>
      </c>
      <c r="AB25" s="32">
        <f t="shared" si="9"/>
        <v>0</v>
      </c>
      <c r="AC25" s="32">
        <f t="shared" si="9"/>
        <v>0</v>
      </c>
      <c r="AD25" s="32">
        <f t="shared" si="9"/>
        <v>0</v>
      </c>
      <c r="AE25" s="32">
        <f t="shared" si="9"/>
        <v>0</v>
      </c>
      <c r="AF25" s="32">
        <f t="shared" si="9"/>
        <v>0</v>
      </c>
      <c r="AG25" s="32">
        <f t="shared" si="9"/>
        <v>0</v>
      </c>
      <c r="AH25" s="32">
        <f t="shared" si="9"/>
        <v>0</v>
      </c>
      <c r="AI25" s="46">
        <f t="shared" si="9"/>
        <v>0</v>
      </c>
      <c r="AJ25" s="32">
        <f t="shared" si="9"/>
        <v>1376246.7006753762</v>
      </c>
      <c r="AK25" s="32">
        <f t="shared" si="9"/>
        <v>205037.11363268649</v>
      </c>
      <c r="AL25" s="45">
        <f t="shared" si="9"/>
        <v>1581283.8143080629</v>
      </c>
      <c r="AM25" s="4"/>
      <c r="AN25" s="58" t="s">
        <v>122</v>
      </c>
      <c r="AO25" s="4">
        <f>SUM(AO12:AO23)</f>
        <v>584149.02366398613</v>
      </c>
      <c r="AP25" s="12">
        <f>S25+AL25</f>
        <v>4236506.6491443645</v>
      </c>
      <c r="AQ25" s="4">
        <f>Y25+AG25</f>
        <v>0</v>
      </c>
      <c r="AR25" s="4">
        <f>Z25+AH25</f>
        <v>0</v>
      </c>
      <c r="AS25" s="4">
        <f>AP25+AQ25-AR25</f>
        <v>4236506.6491443645</v>
      </c>
      <c r="AT25" s="4">
        <f>AL25</f>
        <v>1581283.8143080629</v>
      </c>
      <c r="AU25" s="4">
        <f>AS25-AT25</f>
        <v>2655222.8348363014</v>
      </c>
      <c r="AV25" s="4">
        <v>0</v>
      </c>
      <c r="AW25" s="19">
        <f>AU25-AV25</f>
        <v>2655222.8348363014</v>
      </c>
      <c r="AX25" s="56"/>
      <c r="AY25" s="56"/>
      <c r="AZ25" s="56"/>
      <c r="BA25" s="60"/>
      <c r="BB25" s="56"/>
      <c r="BC25" s="56"/>
      <c r="BD25" s="56"/>
      <c r="BE25" s="56"/>
      <c r="BF25" s="56"/>
      <c r="BG25" s="56"/>
      <c r="BH25" s="56"/>
      <c r="BI25" s="56"/>
      <c r="BJ25" s="56"/>
      <c r="BK25" s="56"/>
    </row>
    <row r="26" spans="1:63" ht="34.799999999999997" x14ac:dyDescent="0.3">
      <c r="A26" s="12"/>
      <c r="B26" s="4"/>
      <c r="C26" s="117" t="s">
        <v>109</v>
      </c>
      <c r="D26" s="4"/>
      <c r="E26" s="4"/>
      <c r="F26" s="117" t="s">
        <v>109</v>
      </c>
      <c r="G26" s="4"/>
      <c r="H26" s="4"/>
      <c r="I26" s="4"/>
      <c r="J26" s="4"/>
      <c r="K26" s="117" t="s">
        <v>109</v>
      </c>
      <c r="L26" s="4"/>
      <c r="M26" s="4"/>
      <c r="N26" s="4"/>
      <c r="O26" s="4"/>
      <c r="P26" s="4"/>
      <c r="Q26" s="4"/>
      <c r="R26" s="4"/>
      <c r="S26" s="19"/>
      <c r="T26" s="4"/>
      <c r="U26" s="89"/>
      <c r="V26" s="4"/>
      <c r="W26" s="8"/>
      <c r="X26" s="4"/>
      <c r="Y26" s="8"/>
      <c r="Z26" s="8"/>
      <c r="AA26" s="4"/>
      <c r="AB26" s="4"/>
      <c r="AC26" s="4"/>
      <c r="AD26" s="4"/>
      <c r="AE26" s="4"/>
      <c r="AF26" s="4"/>
      <c r="AG26" s="4"/>
      <c r="AH26" s="4"/>
      <c r="AI26" s="4"/>
      <c r="AJ26" s="8"/>
      <c r="AK26" s="8"/>
      <c r="AL26" s="4"/>
      <c r="AM26" s="4"/>
      <c r="AN26" s="90" t="s">
        <v>122</v>
      </c>
      <c r="AO26" s="4"/>
      <c r="AP26" s="12">
        <f t="shared" ref="AP26:AU26" si="10">SUM(AP12:AP23)</f>
        <v>4236506.6491443645</v>
      </c>
      <c r="AQ26" s="4">
        <f t="shared" si="10"/>
        <v>0</v>
      </c>
      <c r="AR26" s="4">
        <f t="shared" si="10"/>
        <v>0</v>
      </c>
      <c r="AS26" s="4">
        <f t="shared" si="10"/>
        <v>4236506.6491443645</v>
      </c>
      <c r="AT26" s="4">
        <f t="shared" si="10"/>
        <v>1581283.8143080629</v>
      </c>
      <c r="AU26" s="4">
        <f t="shared" si="10"/>
        <v>2655222.8348363014</v>
      </c>
      <c r="AV26" s="4"/>
      <c r="AW26" s="4">
        <f>SUM(AW12:AW23)</f>
        <v>2655222.8348363014</v>
      </c>
      <c r="AX26" s="4"/>
      <c r="AY26" s="4"/>
      <c r="AZ26" s="4"/>
      <c r="BA26" s="47"/>
      <c r="BB26" s="47"/>
      <c r="BC26" s="4"/>
      <c r="BD26" s="4"/>
      <c r="BE26" s="4"/>
      <c r="BF26" s="4"/>
      <c r="BG26" s="4"/>
      <c r="BH26" s="4"/>
      <c r="BI26" s="4"/>
      <c r="BJ26" s="4"/>
      <c r="BK26" s="4"/>
    </row>
    <row r="27" spans="1:63" x14ac:dyDescent="0.3">
      <c r="A27" s="4"/>
      <c r="B27" s="4"/>
      <c r="C27" s="8"/>
      <c r="D27" s="4"/>
      <c r="E27" s="4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8"/>
      <c r="X27" s="4"/>
      <c r="Y27" s="8"/>
      <c r="Z27" s="8"/>
      <c r="AA27" s="4"/>
      <c r="AB27" s="4"/>
      <c r="AC27" s="4"/>
      <c r="AD27" s="4"/>
      <c r="AE27" s="4"/>
      <c r="AF27" s="4"/>
      <c r="AG27" s="4"/>
      <c r="AH27" s="4"/>
      <c r="AI27" s="4"/>
      <c r="AJ27" s="8"/>
      <c r="AK27" s="8"/>
      <c r="AL27" s="4"/>
      <c r="AM27" s="4"/>
      <c r="AN27" s="58" t="s">
        <v>122</v>
      </c>
      <c r="AO27" s="11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</row>
    <row r="28" spans="1:63" x14ac:dyDescent="0.3">
      <c r="A28" s="48" t="s">
        <v>63</v>
      </c>
      <c r="B28" s="9"/>
      <c r="C28" s="9"/>
      <c r="D28" s="9"/>
      <c r="E28" s="9"/>
      <c r="F28" s="9"/>
      <c r="G28" s="9"/>
      <c r="H28" s="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61">
        <f>CNG!H25+LPG!H25</f>
        <v>562645.83016840159</v>
      </c>
      <c r="AO28" s="93">
        <f>AN28/AO25</f>
        <v>0.96318885656829656</v>
      </c>
      <c r="AP28" s="9"/>
      <c r="AQ28" s="9"/>
      <c r="AR28" s="9"/>
      <c r="AS28" s="9"/>
      <c r="AT28" s="9"/>
      <c r="AU28" s="9"/>
      <c r="AV28" s="9"/>
      <c r="AW28" s="18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</row>
    <row r="29" spans="1:63" x14ac:dyDescent="0.3">
      <c r="A29" s="5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6"/>
      <c r="AL29" s="4"/>
      <c r="AM29" s="4"/>
      <c r="AN29" s="47"/>
      <c r="AO29" s="47"/>
      <c r="AP29" s="49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1:63" x14ac:dyDescent="0.3">
      <c r="A30" s="5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</row>
    <row r="31" spans="1:63" x14ac:dyDescent="0.3">
      <c r="A31" s="52"/>
      <c r="B31" s="5"/>
      <c r="C31" s="5"/>
      <c r="D31" s="5"/>
      <c r="E31" s="5"/>
      <c r="F31" s="4"/>
      <c r="G31" s="4"/>
      <c r="H31" s="4"/>
      <c r="I31" s="34"/>
      <c r="J31" s="4"/>
      <c r="K31" s="4"/>
      <c r="L31" s="4"/>
      <c r="M31" s="4"/>
      <c r="N31" s="4"/>
      <c r="O31" s="4"/>
      <c r="P31" s="4"/>
      <c r="Q31" s="4"/>
      <c r="R31" s="4"/>
      <c r="S31" s="4"/>
      <c r="T31" s="3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53" t="s">
        <v>107</v>
      </c>
      <c r="AO31" s="4"/>
      <c r="AP31" s="8" t="s">
        <v>97</v>
      </c>
      <c r="AQ31" s="8" t="s">
        <v>97</v>
      </c>
      <c r="AR31" s="8" t="s">
        <v>97</v>
      </c>
      <c r="AS31" s="8" t="s">
        <v>97</v>
      </c>
      <c r="AT31" s="8" t="s">
        <v>97</v>
      </c>
      <c r="AU31" s="8" t="s">
        <v>97</v>
      </c>
      <c r="AV31" s="8" t="s">
        <v>97</v>
      </c>
      <c r="AW31" s="8" t="s">
        <v>97</v>
      </c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</row>
    <row r="32" spans="1:63" x14ac:dyDescent="0.3">
      <c r="A32" s="52"/>
      <c r="B32" s="4"/>
      <c r="C32" s="4"/>
      <c r="D32" s="4"/>
      <c r="E32" s="4"/>
      <c r="F32" s="4"/>
      <c r="G32" s="4"/>
      <c r="H32" s="4"/>
      <c r="I32" s="34"/>
      <c r="J32" s="4"/>
      <c r="K32" s="4"/>
      <c r="L32" s="4"/>
      <c r="M32" s="4"/>
      <c r="N32" s="4"/>
      <c r="O32" s="4"/>
      <c r="P32" s="4"/>
      <c r="Q32" s="4"/>
      <c r="R32" s="4"/>
      <c r="S32" s="4"/>
      <c r="T32" s="3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12"/>
      <c r="AL32" s="4"/>
      <c r="AM32" s="4"/>
      <c r="AN32" s="4" t="s">
        <v>108</v>
      </c>
      <c r="AO32" s="4"/>
      <c r="AP32" s="8" t="s">
        <v>98</v>
      </c>
      <c r="AQ32" s="8" t="s">
        <v>98</v>
      </c>
      <c r="AR32" s="8" t="s">
        <v>98</v>
      </c>
      <c r="AS32" s="8" t="s">
        <v>98</v>
      </c>
      <c r="AT32" s="8" t="s">
        <v>99</v>
      </c>
      <c r="AU32" s="8" t="s">
        <v>100</v>
      </c>
      <c r="AV32" s="8" t="s">
        <v>101</v>
      </c>
      <c r="AW32" s="8" t="s">
        <v>102</v>
      </c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</row>
    <row r="33" spans="1:63" x14ac:dyDescent="0.3">
      <c r="A33" s="52"/>
      <c r="B33" s="4"/>
      <c r="C33" s="4"/>
      <c r="D33" s="4"/>
      <c r="E33" s="4"/>
      <c r="F33" s="4"/>
      <c r="G33" s="4"/>
      <c r="H33" s="4"/>
      <c r="I33" s="3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6"/>
      <c r="AO33" s="34"/>
      <c r="AP33" s="4"/>
      <c r="AQ33" s="4"/>
      <c r="AR33" s="4"/>
      <c r="AS33" s="8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</row>
    <row r="34" spans="1:63" x14ac:dyDescent="0.3">
      <c r="A34" s="52"/>
      <c r="B34" s="4"/>
      <c r="C34" s="4"/>
      <c r="D34" s="4"/>
      <c r="E34" s="4"/>
      <c r="F34" s="4"/>
      <c r="G34" s="4"/>
      <c r="H34" s="4"/>
      <c r="I34" s="3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50"/>
      <c r="AM34" s="4"/>
      <c r="AN34" s="6"/>
      <c r="AO34" s="5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</row>
    <row r="35" spans="1:63" x14ac:dyDescent="0.3">
      <c r="A35" s="52"/>
      <c r="B35" s="4"/>
      <c r="C35" s="4"/>
      <c r="D35" s="4"/>
      <c r="E35" s="4"/>
      <c r="F35" s="4"/>
      <c r="G35" s="4"/>
      <c r="H35" s="4"/>
      <c r="I35" s="3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5"/>
      <c r="AP35" s="4"/>
      <c r="AQ35" s="4"/>
      <c r="AR35" s="49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1:63" x14ac:dyDescent="0.3">
      <c r="A36" s="52"/>
      <c r="B36" s="4"/>
      <c r="C36" s="4"/>
      <c r="D36" s="4"/>
      <c r="E36" s="4"/>
      <c r="F36" s="4"/>
      <c r="G36" s="4"/>
      <c r="H36" s="4"/>
      <c r="I36" s="3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H36"/>
  <sheetViews>
    <sheetView topLeftCell="A4" zoomScale="75" workbookViewId="0">
      <pane xSplit="1" ySplit="8" topLeftCell="AK12" activePane="bottomRight" state="frozen"/>
      <selection activeCell="A4" sqref="A4"/>
      <selection pane="topRight" activeCell="B4" sqref="B4"/>
      <selection pane="bottomLeft" activeCell="A12" sqref="A12"/>
      <selection pane="bottomRight" activeCell="AQ18" sqref="AQ18"/>
    </sheetView>
  </sheetViews>
  <sheetFormatPr defaultColWidth="16.2109375" defaultRowHeight="18.600000000000001" x14ac:dyDescent="0.3"/>
  <cols>
    <col min="5" max="5" width="16.640625" bestFit="1" customWidth="1"/>
    <col min="40" max="40" width="17.2109375" customWidth="1"/>
  </cols>
  <sheetData>
    <row r="1" spans="1:50" ht="22.8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"/>
      <c r="AP1" s="2"/>
      <c r="AQ1" s="2"/>
      <c r="AR1" s="2"/>
      <c r="AS1" s="2"/>
      <c r="AT1" s="2"/>
      <c r="AU1" s="2"/>
      <c r="AV1" s="2"/>
      <c r="AW1" s="2"/>
      <c r="AX1" s="2"/>
    </row>
    <row r="2" spans="1:50" ht="30" x14ac:dyDescent="0.5">
      <c r="A2" s="1" t="s">
        <v>147</v>
      </c>
      <c r="B2" s="4"/>
      <c r="C2" s="4"/>
      <c r="D2" s="119"/>
      <c r="E2" s="4"/>
      <c r="F2" s="4"/>
      <c r="G2" s="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6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6"/>
      <c r="AP3" s="4"/>
      <c r="AQ3" s="4"/>
      <c r="AR3" s="4"/>
      <c r="AS3" s="4"/>
      <c r="AT3" s="4"/>
      <c r="AU3" s="4"/>
      <c r="AV3" s="4"/>
      <c r="AW3" s="4"/>
      <c r="AX3" s="4"/>
    </row>
    <row r="4" spans="1:50" x14ac:dyDescent="0.3">
      <c r="A4" s="118" t="s">
        <v>117</v>
      </c>
      <c r="B4" s="4"/>
      <c r="C4" s="4"/>
      <c r="D4" s="4" t="s">
        <v>2</v>
      </c>
      <c r="E4" s="10">
        <f>'SF Summary'!E4</f>
        <v>41226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6"/>
      <c r="AP4" s="11"/>
      <c r="AQ4" s="4"/>
      <c r="AR4" s="4"/>
      <c r="AS4" s="4"/>
      <c r="AT4" s="4"/>
      <c r="AU4" s="4"/>
      <c r="AV4" s="4"/>
      <c r="AW4" s="4"/>
      <c r="AX4" s="4"/>
    </row>
    <row r="5" spans="1:50" x14ac:dyDescent="0.3">
      <c r="A5" s="10">
        <f ca="1">NOW()</f>
        <v>41716.514762384257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 t="s">
        <v>93</v>
      </c>
      <c r="U5" s="4" t="s">
        <v>93</v>
      </c>
      <c r="V5" s="4" t="s">
        <v>93</v>
      </c>
      <c r="W5" s="4" t="s">
        <v>104</v>
      </c>
      <c r="X5" s="4"/>
      <c r="Y5" s="4" t="s">
        <v>104</v>
      </c>
      <c r="Z5" s="4" t="s">
        <v>104</v>
      </c>
      <c r="AA5" s="4" t="s">
        <v>93</v>
      </c>
      <c r="AB5" s="4" t="s">
        <v>93</v>
      </c>
      <c r="AC5" s="4" t="s">
        <v>93</v>
      </c>
      <c r="AD5" s="4" t="s">
        <v>93</v>
      </c>
      <c r="AE5" s="4" t="s">
        <v>94</v>
      </c>
      <c r="AF5" s="4"/>
      <c r="AG5" s="4" t="s">
        <v>94</v>
      </c>
      <c r="AH5" s="4" t="s">
        <v>94</v>
      </c>
      <c r="AI5" s="4" t="s">
        <v>94</v>
      </c>
      <c r="AJ5" s="4" t="s">
        <v>95</v>
      </c>
      <c r="AK5" s="4"/>
      <c r="AL5" s="4" t="s">
        <v>96</v>
      </c>
      <c r="AM5" s="4" t="s">
        <v>93</v>
      </c>
      <c r="AN5" s="4"/>
      <c r="AO5" s="6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6"/>
      <c r="AP6" s="6"/>
      <c r="AQ6" s="4"/>
      <c r="AR6" s="4"/>
      <c r="AS6" s="4"/>
      <c r="AT6" s="4"/>
      <c r="AU6" s="4"/>
      <c r="AV6" s="4"/>
      <c r="AW6" s="4"/>
      <c r="AX6" s="4"/>
    </row>
    <row r="7" spans="1:50" x14ac:dyDescent="0.3">
      <c r="A7" s="4"/>
      <c r="B7" s="13" t="s">
        <v>4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85" t="s">
        <v>1</v>
      </c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1"/>
      <c r="AJ7" s="121"/>
      <c r="AK7" s="127"/>
      <c r="AL7" s="16" t="s">
        <v>127</v>
      </c>
      <c r="AM7" s="17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1"/>
    </row>
    <row r="8" spans="1:50" x14ac:dyDescent="0.3">
      <c r="A8" s="4"/>
      <c r="B8" s="13" t="s">
        <v>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5"/>
      <c r="T8" s="14" t="s">
        <v>8</v>
      </c>
      <c r="U8" s="14"/>
      <c r="V8" s="14"/>
      <c r="W8" s="14"/>
      <c r="X8" s="14"/>
      <c r="Y8" s="14"/>
      <c r="Z8" s="14"/>
      <c r="AA8" s="14"/>
      <c r="AB8" s="13" t="s">
        <v>9</v>
      </c>
      <c r="AC8" s="14"/>
      <c r="AD8" s="14"/>
      <c r="AE8" s="14"/>
      <c r="AF8" s="14"/>
      <c r="AG8" s="14"/>
      <c r="AH8" s="14"/>
      <c r="AI8" s="15"/>
      <c r="AJ8" s="120"/>
      <c r="AK8" s="120"/>
      <c r="AL8" s="7"/>
      <c r="AM8" s="20"/>
      <c r="AN8" s="14"/>
      <c r="AO8" s="14"/>
      <c r="AP8" s="14"/>
      <c r="AQ8" s="14" t="s">
        <v>12</v>
      </c>
      <c r="AR8" s="14"/>
      <c r="AS8" s="14"/>
      <c r="AT8" s="14"/>
      <c r="AU8" s="14"/>
      <c r="AV8" s="14"/>
      <c r="AW8" s="14"/>
      <c r="AX8" s="15"/>
    </row>
    <row r="9" spans="1:50" x14ac:dyDescent="0.3">
      <c r="A9" s="16"/>
      <c r="B9" s="21" t="s">
        <v>14</v>
      </c>
      <c r="C9" s="22" t="s">
        <v>15</v>
      </c>
      <c r="D9" s="22" t="s">
        <v>16</v>
      </c>
      <c r="E9" s="22" t="s">
        <v>11</v>
      </c>
      <c r="F9" s="22" t="s">
        <v>17</v>
      </c>
      <c r="G9" s="22" t="s">
        <v>18</v>
      </c>
      <c r="H9" s="22" t="s">
        <v>11</v>
      </c>
      <c r="I9" s="22" t="s">
        <v>5</v>
      </c>
      <c r="J9" s="22" t="s">
        <v>19</v>
      </c>
      <c r="K9" s="22" t="s">
        <v>5</v>
      </c>
      <c r="L9" s="22" t="s">
        <v>20</v>
      </c>
      <c r="M9" s="22" t="s">
        <v>16</v>
      </c>
      <c r="N9" s="22" t="s">
        <v>19</v>
      </c>
      <c r="O9" s="22" t="s">
        <v>21</v>
      </c>
      <c r="P9" s="22" t="s">
        <v>18</v>
      </c>
      <c r="Q9" s="22" t="s">
        <v>22</v>
      </c>
      <c r="R9" s="22" t="s">
        <v>23</v>
      </c>
      <c r="S9" s="23" t="s">
        <v>5</v>
      </c>
      <c r="T9" s="22" t="s">
        <v>11</v>
      </c>
      <c r="U9" s="22" t="s">
        <v>24</v>
      </c>
      <c r="V9" s="22" t="s">
        <v>23</v>
      </c>
      <c r="W9" s="22" t="s">
        <v>153</v>
      </c>
      <c r="X9" s="22" t="s">
        <v>153</v>
      </c>
      <c r="Y9" s="22" t="s">
        <v>25</v>
      </c>
      <c r="Z9" s="22" t="s">
        <v>11</v>
      </c>
      <c r="AA9" s="22" t="s">
        <v>37</v>
      </c>
      <c r="AB9" s="21" t="s">
        <v>11</v>
      </c>
      <c r="AC9" s="22" t="s">
        <v>24</v>
      </c>
      <c r="AD9" s="22" t="s">
        <v>23</v>
      </c>
      <c r="AE9" s="22" t="s">
        <v>5</v>
      </c>
      <c r="AF9" s="22" t="s">
        <v>11</v>
      </c>
      <c r="AG9" s="22" t="s">
        <v>25</v>
      </c>
      <c r="AH9" s="22" t="s">
        <v>11</v>
      </c>
      <c r="AI9" s="23" t="s">
        <v>37</v>
      </c>
      <c r="AJ9" s="14" t="s">
        <v>137</v>
      </c>
      <c r="AK9" s="14"/>
      <c r="AL9" s="22" t="s">
        <v>28</v>
      </c>
      <c r="AM9" s="23" t="s">
        <v>29</v>
      </c>
      <c r="AN9" s="16"/>
      <c r="AO9" s="22" t="s">
        <v>33</v>
      </c>
      <c r="AP9" s="22" t="s">
        <v>34</v>
      </c>
      <c r="AQ9" s="95" t="s">
        <v>35</v>
      </c>
      <c r="AR9" s="22" t="s">
        <v>32</v>
      </c>
      <c r="AS9" s="22" t="s">
        <v>32</v>
      </c>
      <c r="AT9" s="22" t="s">
        <v>30</v>
      </c>
      <c r="AU9" s="22" t="s">
        <v>36</v>
      </c>
      <c r="AV9" s="22" t="s">
        <v>30</v>
      </c>
      <c r="AW9" s="16"/>
      <c r="AX9" s="23" t="s">
        <v>37</v>
      </c>
    </row>
    <row r="10" spans="1:50" x14ac:dyDescent="0.3">
      <c r="A10" s="8" t="s">
        <v>39</v>
      </c>
      <c r="B10" s="24" t="s">
        <v>40</v>
      </c>
      <c r="C10" s="8" t="s">
        <v>41</v>
      </c>
      <c r="D10" s="8" t="s">
        <v>42</v>
      </c>
      <c r="E10" s="8" t="s">
        <v>40</v>
      </c>
      <c r="F10" s="8" t="s">
        <v>43</v>
      </c>
      <c r="G10" s="8" t="s">
        <v>44</v>
      </c>
      <c r="H10" s="8" t="s">
        <v>45</v>
      </c>
      <c r="I10" s="8" t="s">
        <v>46</v>
      </c>
      <c r="J10" s="8" t="s">
        <v>46</v>
      </c>
      <c r="K10" s="8" t="s">
        <v>12</v>
      </c>
      <c r="L10" s="8" t="s">
        <v>47</v>
      </c>
      <c r="M10" s="8" t="s">
        <v>42</v>
      </c>
      <c r="N10" s="8" t="s">
        <v>12</v>
      </c>
      <c r="O10" s="8" t="s">
        <v>43</v>
      </c>
      <c r="P10" s="8" t="s">
        <v>44</v>
      </c>
      <c r="Q10" s="4" t="s">
        <v>48</v>
      </c>
      <c r="R10" s="8" t="s">
        <v>49</v>
      </c>
      <c r="S10" s="25" t="s">
        <v>46</v>
      </c>
      <c r="T10" s="8" t="s">
        <v>50</v>
      </c>
      <c r="U10" s="8" t="s">
        <v>51</v>
      </c>
      <c r="V10" s="8" t="s">
        <v>49</v>
      </c>
      <c r="W10" s="8" t="s">
        <v>45</v>
      </c>
      <c r="X10" s="8" t="s">
        <v>45</v>
      </c>
      <c r="Y10" s="8" t="s">
        <v>12</v>
      </c>
      <c r="Z10" s="8" t="s">
        <v>52</v>
      </c>
      <c r="AA10" s="8" t="s">
        <v>11</v>
      </c>
      <c r="AB10" s="24" t="s">
        <v>50</v>
      </c>
      <c r="AC10" s="8" t="s">
        <v>51</v>
      </c>
      <c r="AD10" s="8" t="s">
        <v>49</v>
      </c>
      <c r="AE10" s="8" t="s">
        <v>11</v>
      </c>
      <c r="AF10" s="8" t="s">
        <v>52</v>
      </c>
      <c r="AG10" s="8" t="s">
        <v>12</v>
      </c>
      <c r="AH10" s="8" t="s">
        <v>52</v>
      </c>
      <c r="AI10" s="25" t="s">
        <v>11</v>
      </c>
      <c r="AJ10" s="7" t="s">
        <v>54</v>
      </c>
      <c r="AK10" s="7"/>
      <c r="AL10" s="8" t="s">
        <v>106</v>
      </c>
      <c r="AM10" s="25" t="s">
        <v>55</v>
      </c>
      <c r="AN10" s="8" t="s">
        <v>11</v>
      </c>
      <c r="AO10" s="8" t="s">
        <v>57</v>
      </c>
      <c r="AP10" s="8" t="s">
        <v>56</v>
      </c>
      <c r="AQ10" s="96" t="s">
        <v>58</v>
      </c>
      <c r="AR10" s="8" t="s">
        <v>59</v>
      </c>
      <c r="AS10" s="8" t="s">
        <v>60</v>
      </c>
      <c r="AT10" s="8" t="s">
        <v>61</v>
      </c>
      <c r="AU10" s="8" t="s">
        <v>11</v>
      </c>
      <c r="AV10" s="8" t="s">
        <v>60</v>
      </c>
      <c r="AW10" s="8" t="s">
        <v>36</v>
      </c>
      <c r="AX10" s="25" t="s">
        <v>60</v>
      </c>
    </row>
    <row r="11" spans="1:50" x14ac:dyDescent="0.3">
      <c r="A11" s="27">
        <f>'SF Summary'!$A$11</f>
        <v>2013</v>
      </c>
      <c r="B11" s="28" t="s">
        <v>64</v>
      </c>
      <c r="C11" s="29" t="s">
        <v>65</v>
      </c>
      <c r="D11" s="29" t="s">
        <v>64</v>
      </c>
      <c r="E11" s="29" t="s">
        <v>19</v>
      </c>
      <c r="F11" s="29" t="s">
        <v>31</v>
      </c>
      <c r="G11" s="29" t="s">
        <v>66</v>
      </c>
      <c r="H11" s="29" t="s">
        <v>49</v>
      </c>
      <c r="I11" s="29" t="s">
        <v>67</v>
      </c>
      <c r="J11" s="29" t="s">
        <v>67</v>
      </c>
      <c r="K11" s="29" t="s">
        <v>68</v>
      </c>
      <c r="L11" s="29" t="s">
        <v>12</v>
      </c>
      <c r="M11" s="29" t="s">
        <v>12</v>
      </c>
      <c r="N11" s="29" t="s">
        <v>68</v>
      </c>
      <c r="O11" s="29" t="s">
        <v>69</v>
      </c>
      <c r="P11" s="29" t="s">
        <v>70</v>
      </c>
      <c r="Q11" s="29" t="s">
        <v>12</v>
      </c>
      <c r="R11" s="29" t="s">
        <v>12</v>
      </c>
      <c r="S11" s="30" t="s">
        <v>12</v>
      </c>
      <c r="T11" s="29" t="s">
        <v>71</v>
      </c>
      <c r="U11" s="29" t="s">
        <v>72</v>
      </c>
      <c r="V11" s="29" t="s">
        <v>119</v>
      </c>
      <c r="W11" s="29" t="s">
        <v>49</v>
      </c>
      <c r="X11" s="8" t="s">
        <v>119</v>
      </c>
      <c r="Y11" s="29" t="s">
        <v>74</v>
      </c>
      <c r="Z11" s="29" t="s">
        <v>12</v>
      </c>
      <c r="AA11" s="8" t="s">
        <v>12</v>
      </c>
      <c r="AB11" s="24" t="s">
        <v>71</v>
      </c>
      <c r="AC11" s="8" t="s">
        <v>72</v>
      </c>
      <c r="AD11" s="8" t="s">
        <v>140</v>
      </c>
      <c r="AE11" s="112" t="s">
        <v>45</v>
      </c>
      <c r="AF11" s="8" t="s">
        <v>49</v>
      </c>
      <c r="AG11" s="8" t="s">
        <v>74</v>
      </c>
      <c r="AH11" s="8" t="s">
        <v>12</v>
      </c>
      <c r="AI11" s="25" t="s">
        <v>12</v>
      </c>
      <c r="AJ11" s="29" t="s">
        <v>135</v>
      </c>
      <c r="AK11" s="29" t="s">
        <v>136</v>
      </c>
      <c r="AL11" s="29" t="s">
        <v>12</v>
      </c>
      <c r="AM11" s="30" t="s">
        <v>12</v>
      </c>
      <c r="AN11" s="8" t="s">
        <v>77</v>
      </c>
      <c r="AO11" s="29" t="s">
        <v>78</v>
      </c>
      <c r="AP11" s="8" t="s">
        <v>79</v>
      </c>
      <c r="AQ11" s="97" t="s">
        <v>80</v>
      </c>
      <c r="AR11" s="8" t="s">
        <v>81</v>
      </c>
      <c r="AS11" s="8" t="s">
        <v>76</v>
      </c>
      <c r="AT11" s="8" t="s">
        <v>82</v>
      </c>
      <c r="AU11" s="8" t="s">
        <v>83</v>
      </c>
      <c r="AV11" s="8" t="s">
        <v>84</v>
      </c>
      <c r="AW11" s="8" t="s">
        <v>85</v>
      </c>
      <c r="AX11" s="25" t="s">
        <v>84</v>
      </c>
    </row>
    <row r="12" spans="1:50" x14ac:dyDescent="0.3">
      <c r="A12" s="68" t="str">
        <f>'SF Summary'!A12</f>
        <v>July 2012</v>
      </c>
      <c r="B12" s="61">
        <f>K12*0.27</f>
        <v>8190041.7600000007</v>
      </c>
      <c r="C12" s="61">
        <f>[1]Diesel!I43</f>
        <v>8026424.3499999996</v>
      </c>
      <c r="D12" s="77">
        <f>B12-C12</f>
        <v>163617.41000000108</v>
      </c>
      <c r="E12" s="61">
        <f t="shared" ref="E12:E23" si="0">C12+D12</f>
        <v>8190041.7600000007</v>
      </c>
      <c r="F12" s="61">
        <f>[1]Diesel!J43</f>
        <v>31509.37</v>
      </c>
      <c r="G12" s="77">
        <f t="shared" ref="G12:G23" si="1">C12-F12</f>
        <v>7994914.9799999995</v>
      </c>
      <c r="H12" s="77">
        <f t="shared" ref="H12:H23" si="2">C12-F12</f>
        <v>7994914.9799999995</v>
      </c>
      <c r="I12" s="77">
        <f t="shared" ref="I12:I23" si="3">B12-F12</f>
        <v>8158532.3900000006</v>
      </c>
      <c r="J12" s="77">
        <f t="shared" ref="J12:J23" si="4">G12+D12</f>
        <v>8158532.3900000006</v>
      </c>
      <c r="K12" s="56">
        <f>[1]Diesel!H43</f>
        <v>30333488</v>
      </c>
      <c r="L12" s="56">
        <f t="shared" ref="L12:M23" si="5">C12/0.27</f>
        <v>29727497.59259259</v>
      </c>
      <c r="M12" s="56">
        <f t="shared" si="5"/>
        <v>605990.40740741137</v>
      </c>
      <c r="N12" s="56">
        <f t="shared" ref="N12:N23" si="6">L12+M12</f>
        <v>30333488</v>
      </c>
      <c r="O12" s="56">
        <f t="shared" ref="O12:P23" si="7">F12/0.27</f>
        <v>116701.37037037036</v>
      </c>
      <c r="P12" s="56">
        <f t="shared" si="7"/>
        <v>29610796.22222222</v>
      </c>
      <c r="Q12" s="56">
        <f t="shared" ref="Q12:Q23" si="8">L12-O12</f>
        <v>29610796.22222222</v>
      </c>
      <c r="R12" s="56">
        <f t="shared" ref="R12:S23" si="9">H12/0.27</f>
        <v>29610796.22222222</v>
      </c>
      <c r="S12" s="75">
        <f t="shared" si="9"/>
        <v>30216786.629629631</v>
      </c>
      <c r="T12" s="77"/>
      <c r="U12" s="77"/>
      <c r="V12" s="77"/>
      <c r="W12" s="61"/>
      <c r="X12" s="122"/>
      <c r="Y12" s="53"/>
      <c r="Z12" s="53"/>
      <c r="AA12" s="74"/>
      <c r="AB12" s="146"/>
      <c r="AC12" s="74"/>
      <c r="AD12" s="74"/>
      <c r="AE12" s="148"/>
      <c r="AF12" s="148"/>
      <c r="AG12" s="148"/>
      <c r="AH12" s="148"/>
      <c r="AI12" s="149"/>
      <c r="AJ12" s="73">
        <f>[3]RTCSN!G15</f>
        <v>0</v>
      </c>
      <c r="AK12" s="73">
        <v>473043</v>
      </c>
      <c r="AL12" s="73">
        <f>[3]RTCWASHOE!H14</f>
        <v>74108</v>
      </c>
      <c r="AM12" s="75">
        <f>SUM(AJ12:AL12)</f>
        <v>547151</v>
      </c>
      <c r="AN12" s="155">
        <v>0.27</v>
      </c>
      <c r="AO12" s="61">
        <f>[4]MCSpecialFuel!S6</f>
        <v>0</v>
      </c>
      <c r="AP12" s="154">
        <f t="shared" ref="AP12:AP23" si="10">AN12*AX12</f>
        <v>8158532.3900000006</v>
      </c>
      <c r="AQ12" s="156">
        <f t="shared" ref="AQ12:AQ23" si="11">S12+AM12</f>
        <v>30763937.629629631</v>
      </c>
      <c r="AR12" s="74">
        <f>Y12+AG12</f>
        <v>0</v>
      </c>
      <c r="AS12" s="74">
        <f>Z12+AH12</f>
        <v>0</v>
      </c>
      <c r="AT12" s="74">
        <f>AQ12+AR12-AS12</f>
        <v>30763937.629629631</v>
      </c>
      <c r="AU12" s="74">
        <f>AM12</f>
        <v>547151</v>
      </c>
      <c r="AV12" s="74">
        <f>AT12-AU12</f>
        <v>30216786.629629631</v>
      </c>
      <c r="AW12" s="74">
        <v>0</v>
      </c>
      <c r="AX12" s="157">
        <f>AV12-AW12</f>
        <v>30216786.629629631</v>
      </c>
    </row>
    <row r="13" spans="1:50" x14ac:dyDescent="0.3">
      <c r="A13" s="19" t="str">
        <f>'SF Summary'!A13</f>
        <v>August</v>
      </c>
      <c r="B13" s="61">
        <f t="shared" ref="B13:B23" si="12">K13*0.27</f>
        <v>8641207.9800000004</v>
      </c>
      <c r="C13" s="61">
        <f>[1]Diesel!I44</f>
        <v>8468383.8100000005</v>
      </c>
      <c r="D13" s="77">
        <f t="shared" ref="D13:D23" si="13">B13-C13</f>
        <v>172824.16999999993</v>
      </c>
      <c r="E13" s="61">
        <f t="shared" si="0"/>
        <v>8641207.9800000004</v>
      </c>
      <c r="F13" s="61">
        <f>[1]Diesel!J44</f>
        <v>93585.31</v>
      </c>
      <c r="G13" s="77">
        <f t="shared" si="1"/>
        <v>8374798.5000000009</v>
      </c>
      <c r="H13" s="77">
        <f t="shared" si="2"/>
        <v>8374798.5000000009</v>
      </c>
      <c r="I13" s="77">
        <f t="shared" si="3"/>
        <v>8547622.6699999999</v>
      </c>
      <c r="J13" s="77">
        <f t="shared" si="4"/>
        <v>8547622.6700000018</v>
      </c>
      <c r="K13" s="56">
        <f>[1]Diesel!H44</f>
        <v>32004474</v>
      </c>
      <c r="L13" s="56">
        <f t="shared" si="5"/>
        <v>31364384.481481481</v>
      </c>
      <c r="M13" s="56">
        <f t="shared" si="5"/>
        <v>640089.51851851819</v>
      </c>
      <c r="N13" s="56">
        <f t="shared" si="6"/>
        <v>32004474</v>
      </c>
      <c r="O13" s="56">
        <f t="shared" si="7"/>
        <v>346612.25925925921</v>
      </c>
      <c r="P13" s="56">
        <f t="shared" si="7"/>
        <v>31017772.222222224</v>
      </c>
      <c r="Q13" s="56">
        <f t="shared" si="8"/>
        <v>31017772.222222224</v>
      </c>
      <c r="R13" s="56">
        <f t="shared" si="9"/>
        <v>31017772.222222224</v>
      </c>
      <c r="S13" s="75">
        <f t="shared" si="9"/>
        <v>31657861.740740739</v>
      </c>
      <c r="T13" s="77"/>
      <c r="U13" s="77"/>
      <c r="V13" s="77"/>
      <c r="W13" s="61"/>
      <c r="X13" s="56"/>
      <c r="Y13" s="53"/>
      <c r="Z13" s="53"/>
      <c r="AA13" s="56"/>
      <c r="AB13" s="147"/>
      <c r="AC13" s="56"/>
      <c r="AD13" s="56"/>
      <c r="AE13" s="61"/>
      <c r="AF13" s="53"/>
      <c r="AG13" s="53"/>
      <c r="AH13" s="53"/>
      <c r="AI13" s="80"/>
      <c r="AJ13" s="73">
        <f>[3]RTCSN!G16</f>
        <v>0</v>
      </c>
      <c r="AK13" s="73">
        <v>477873</v>
      </c>
      <c r="AL13" s="73">
        <f>[3]RTCWASHOE!H15</f>
        <v>73147</v>
      </c>
      <c r="AM13" s="75">
        <f t="shared" ref="AM13:AM25" si="14">SUM(AJ13:AL13)</f>
        <v>551020</v>
      </c>
      <c r="AN13" s="158">
        <v>0.27</v>
      </c>
      <c r="AO13" s="61">
        <f>[4]MCSpecialFuel!S7</f>
        <v>0</v>
      </c>
      <c r="AP13" s="53">
        <f t="shared" si="10"/>
        <v>8547622.6699999999</v>
      </c>
      <c r="AQ13" s="103">
        <f t="shared" si="11"/>
        <v>32208881.740740739</v>
      </c>
      <c r="AR13" s="56">
        <f t="shared" ref="AR13:AR23" si="15">Y13+AG13</f>
        <v>0</v>
      </c>
      <c r="AS13" s="56">
        <f t="shared" ref="AS13:AS23" si="16">Z13+AH13</f>
        <v>0</v>
      </c>
      <c r="AT13" s="56">
        <f t="shared" ref="AT13:AT23" si="17">AQ13+AR13-AS13</f>
        <v>32208881.740740739</v>
      </c>
      <c r="AU13" s="56">
        <f t="shared" ref="AU13:AU23" si="18">AM13</f>
        <v>551020</v>
      </c>
      <c r="AV13" s="56">
        <f t="shared" ref="AV13:AV23" si="19">AT13-AU13</f>
        <v>31657861.740740739</v>
      </c>
      <c r="AW13" s="56">
        <v>0</v>
      </c>
      <c r="AX13" s="75">
        <f t="shared" ref="AX13:AX23" si="20">AV13-AW13</f>
        <v>31657861.740740739</v>
      </c>
    </row>
    <row r="14" spans="1:50" x14ac:dyDescent="0.3">
      <c r="A14" s="19" t="str">
        <f>'SF Summary'!A14</f>
        <v>September</v>
      </c>
      <c r="B14" s="61">
        <f t="shared" si="12"/>
        <v>7818601.9500000002</v>
      </c>
      <c r="C14" s="61">
        <f>[1]Diesel!I45</f>
        <v>7662345.8799999999</v>
      </c>
      <c r="D14" s="77">
        <f t="shared" si="13"/>
        <v>156256.0700000003</v>
      </c>
      <c r="E14" s="61">
        <f t="shared" si="0"/>
        <v>7818601.9500000002</v>
      </c>
      <c r="F14" s="61">
        <f>[1]Diesel!J45</f>
        <v>184403.18</v>
      </c>
      <c r="G14" s="77">
        <f t="shared" si="1"/>
        <v>7477942.7000000002</v>
      </c>
      <c r="H14" s="77">
        <f t="shared" si="2"/>
        <v>7477942.7000000002</v>
      </c>
      <c r="I14" s="77">
        <f t="shared" si="3"/>
        <v>7634198.7700000005</v>
      </c>
      <c r="J14" s="77">
        <f t="shared" si="4"/>
        <v>7634198.7700000005</v>
      </c>
      <c r="K14" s="56">
        <f>[1]Diesel!H45</f>
        <v>28957785</v>
      </c>
      <c r="L14" s="56">
        <f t="shared" si="5"/>
        <v>28379058.814814813</v>
      </c>
      <c r="M14" s="56">
        <f t="shared" si="5"/>
        <v>578726.18518518622</v>
      </c>
      <c r="N14" s="56">
        <f t="shared" si="6"/>
        <v>28957785</v>
      </c>
      <c r="O14" s="56">
        <f t="shared" si="7"/>
        <v>682974.74074074067</v>
      </c>
      <c r="P14" s="56">
        <f t="shared" si="7"/>
        <v>27696084.074074075</v>
      </c>
      <c r="Q14" s="56">
        <f t="shared" si="8"/>
        <v>27696084.074074075</v>
      </c>
      <c r="R14" s="56">
        <f t="shared" si="9"/>
        <v>27696084.074074075</v>
      </c>
      <c r="S14" s="75">
        <f t="shared" si="9"/>
        <v>28274810.259259257</v>
      </c>
      <c r="T14" s="77">
        <f>Y14*0.27</f>
        <v>1439700.75</v>
      </c>
      <c r="U14" s="77">
        <f>Z14*0.27</f>
        <v>1953317.1600000001</v>
      </c>
      <c r="V14" s="77">
        <f>T14-U14</f>
        <v>-513616.41000000015</v>
      </c>
      <c r="W14" s="77">
        <f>'[5]OUTGOING NV IFTA CARRIERS'!$H$55</f>
        <v>-509305.2</v>
      </c>
      <c r="X14" s="77">
        <f>AA14*0.27</f>
        <v>-513616.41000000003</v>
      </c>
      <c r="Y14" s="53">
        <f>'[5]OUTGOING NV IFTA CARRIERS'!$D$55</f>
        <v>5332225</v>
      </c>
      <c r="Z14" s="53">
        <f>'[5]OUTGOING NV IFTA CARRIERS'!$F$55</f>
        <v>7234508</v>
      </c>
      <c r="AA14" s="56">
        <f>Y14-Z14</f>
        <v>-1902283</v>
      </c>
      <c r="AB14" s="188">
        <f>AG14*0.27</f>
        <v>10978234.83</v>
      </c>
      <c r="AC14" s="53">
        <f>AH14*0.27</f>
        <v>14216475.24</v>
      </c>
      <c r="AD14" s="77">
        <f>AB14-AC14</f>
        <v>-3238240.41</v>
      </c>
      <c r="AE14" s="61">
        <f>'[6]FY13 SUMMARY'!$G$14</f>
        <v>-3131184.6999999993</v>
      </c>
      <c r="AF14" s="77">
        <f>AI14*0.27</f>
        <v>-3238240.41</v>
      </c>
      <c r="AG14" s="53">
        <f>'[6]FY13 SUMMARY'!$D$14</f>
        <v>40660129</v>
      </c>
      <c r="AH14" s="53">
        <f>'[6]FY13 SUMMARY'!$E$14</f>
        <v>52653612</v>
      </c>
      <c r="AI14" s="79">
        <f>'[6]FY13 SUMMARY'!$F$14</f>
        <v>-11993483</v>
      </c>
      <c r="AJ14" s="73">
        <f>[3]RTCSN!G17</f>
        <v>0</v>
      </c>
      <c r="AK14" s="73">
        <v>436596</v>
      </c>
      <c r="AL14" s="73">
        <f>[3]RTCWASHOE!H16</f>
        <v>69484</v>
      </c>
      <c r="AM14" s="75">
        <f t="shared" si="14"/>
        <v>506080</v>
      </c>
      <c r="AN14" s="158">
        <v>0.27</v>
      </c>
      <c r="AO14" s="61">
        <f>[4]MCSpecialFuel!S8</f>
        <v>6768207.8499999996</v>
      </c>
      <c r="AP14" s="53">
        <f t="shared" si="10"/>
        <v>3882341.9499999988</v>
      </c>
      <c r="AQ14" s="103">
        <f t="shared" si="11"/>
        <v>28780890.259259257</v>
      </c>
      <c r="AR14" s="56">
        <f t="shared" si="15"/>
        <v>45992354</v>
      </c>
      <c r="AS14" s="56">
        <f>Z14+AH14</f>
        <v>59888120</v>
      </c>
      <c r="AT14" s="56">
        <f t="shared" si="17"/>
        <v>14885124.259259254</v>
      </c>
      <c r="AU14" s="56">
        <f t="shared" si="18"/>
        <v>506080</v>
      </c>
      <c r="AV14" s="56">
        <f t="shared" si="19"/>
        <v>14379044.259259254</v>
      </c>
      <c r="AW14" s="56">
        <v>0</v>
      </c>
      <c r="AX14" s="75">
        <f t="shared" si="20"/>
        <v>14379044.259259254</v>
      </c>
    </row>
    <row r="15" spans="1:50" x14ac:dyDescent="0.3">
      <c r="A15" s="19" t="str">
        <f>'SF Summary'!A15</f>
        <v>October</v>
      </c>
      <c r="B15" s="61">
        <f t="shared" si="12"/>
        <v>8277104.6100000003</v>
      </c>
      <c r="C15" s="61">
        <f>[1]Diesel!I46</f>
        <v>8111562.4800000004</v>
      </c>
      <c r="D15" s="77">
        <f t="shared" si="13"/>
        <v>165542.12999999989</v>
      </c>
      <c r="E15" s="61">
        <f t="shared" si="0"/>
        <v>8277104.6100000003</v>
      </c>
      <c r="F15" s="61">
        <f>[1]Diesel!J46</f>
        <v>165546.68</v>
      </c>
      <c r="G15" s="77">
        <f t="shared" si="1"/>
        <v>7946015.8000000007</v>
      </c>
      <c r="H15" s="77">
        <f t="shared" si="2"/>
        <v>7946015.8000000007</v>
      </c>
      <c r="I15" s="77">
        <f t="shared" si="3"/>
        <v>8111557.9300000006</v>
      </c>
      <c r="J15" s="77">
        <f t="shared" si="4"/>
        <v>8111557.9300000006</v>
      </c>
      <c r="K15" s="56">
        <f>[1]Diesel!H46</f>
        <v>30655943</v>
      </c>
      <c r="L15" s="56">
        <f t="shared" si="5"/>
        <v>30042824</v>
      </c>
      <c r="M15" s="56">
        <f t="shared" si="5"/>
        <v>613118.99999999953</v>
      </c>
      <c r="N15" s="56">
        <f t="shared" si="6"/>
        <v>30655943</v>
      </c>
      <c r="O15" s="56">
        <f t="shared" si="7"/>
        <v>613135.8518518518</v>
      </c>
      <c r="P15" s="56">
        <f t="shared" si="7"/>
        <v>29429688.148148149</v>
      </c>
      <c r="Q15" s="56">
        <f t="shared" si="8"/>
        <v>29429688.148148149</v>
      </c>
      <c r="R15" s="56">
        <f t="shared" si="9"/>
        <v>29429688.148148149</v>
      </c>
      <c r="S15" s="75">
        <f t="shared" si="9"/>
        <v>30042807.148148149</v>
      </c>
      <c r="T15" s="77"/>
      <c r="U15" s="77"/>
      <c r="V15" s="77"/>
      <c r="W15" s="61"/>
      <c r="X15" s="56"/>
      <c r="Y15" s="53"/>
      <c r="Z15" s="53"/>
      <c r="AA15" s="56"/>
      <c r="AB15" s="147"/>
      <c r="AC15" s="56"/>
      <c r="AD15" s="56"/>
      <c r="AE15" s="61"/>
      <c r="AF15" s="53"/>
      <c r="AG15" s="53"/>
      <c r="AH15" s="53"/>
      <c r="AI15" s="80"/>
      <c r="AJ15" s="73">
        <v>194649</v>
      </c>
      <c r="AK15" s="73">
        <v>245343</v>
      </c>
      <c r="AL15" s="73">
        <f>[3]RTCWASHOE!H17</f>
        <v>69046</v>
      </c>
      <c r="AM15" s="75">
        <f t="shared" si="14"/>
        <v>509038</v>
      </c>
      <c r="AN15" s="158">
        <v>0.27</v>
      </c>
      <c r="AO15" s="61">
        <f>[4]MCSpecialFuel!S9</f>
        <v>6978776.96</v>
      </c>
      <c r="AP15" s="53">
        <f t="shared" si="10"/>
        <v>8111557.9300000006</v>
      </c>
      <c r="AQ15" s="103">
        <f t="shared" si="11"/>
        <v>30551845.148148149</v>
      </c>
      <c r="AR15" s="56">
        <f t="shared" si="15"/>
        <v>0</v>
      </c>
      <c r="AS15" s="56">
        <f t="shared" si="16"/>
        <v>0</v>
      </c>
      <c r="AT15" s="56">
        <f t="shared" si="17"/>
        <v>30551845.148148149</v>
      </c>
      <c r="AU15" s="56">
        <f t="shared" si="18"/>
        <v>509038</v>
      </c>
      <c r="AV15" s="56">
        <f t="shared" si="19"/>
        <v>30042807.148148149</v>
      </c>
      <c r="AW15" s="56">
        <v>0</v>
      </c>
      <c r="AX15" s="75">
        <f t="shared" si="20"/>
        <v>30042807.148148149</v>
      </c>
    </row>
    <row r="16" spans="1:50" x14ac:dyDescent="0.3">
      <c r="A16" s="19" t="str">
        <f>'SF Summary'!A16</f>
        <v>November</v>
      </c>
      <c r="B16" s="61">
        <f t="shared" si="12"/>
        <v>7331383.7100000009</v>
      </c>
      <c r="C16" s="61">
        <f>[1]Diesel!I47</f>
        <v>7184958.5800000001</v>
      </c>
      <c r="D16" s="77">
        <f t="shared" si="13"/>
        <v>146425.13000000082</v>
      </c>
      <c r="E16" s="61">
        <f t="shared" si="0"/>
        <v>7331383.7100000009</v>
      </c>
      <c r="F16" s="61">
        <f>[1]Diesel!J47</f>
        <v>108568.66</v>
      </c>
      <c r="G16" s="77">
        <f t="shared" si="1"/>
        <v>7076389.9199999999</v>
      </c>
      <c r="H16" s="77">
        <f t="shared" si="2"/>
        <v>7076389.9199999999</v>
      </c>
      <c r="I16" s="77">
        <f t="shared" si="3"/>
        <v>7222815.0500000007</v>
      </c>
      <c r="J16" s="77">
        <f t="shared" si="4"/>
        <v>7222815.0500000007</v>
      </c>
      <c r="K16" s="56">
        <f>[1]Diesel!H47</f>
        <v>27153273</v>
      </c>
      <c r="L16" s="56">
        <f t="shared" si="5"/>
        <v>26610957.703703701</v>
      </c>
      <c r="M16" s="56">
        <f t="shared" si="5"/>
        <v>542315.29629629932</v>
      </c>
      <c r="N16" s="56">
        <f t="shared" si="6"/>
        <v>27153273</v>
      </c>
      <c r="O16" s="56">
        <f t="shared" si="7"/>
        <v>402106.14814814815</v>
      </c>
      <c r="P16" s="56">
        <f t="shared" si="7"/>
        <v>26208851.555555552</v>
      </c>
      <c r="Q16" s="56">
        <f t="shared" si="8"/>
        <v>26208851.555555552</v>
      </c>
      <c r="R16" s="56">
        <f t="shared" si="9"/>
        <v>26208851.555555552</v>
      </c>
      <c r="S16" s="75">
        <f t="shared" si="9"/>
        <v>26751166.851851854</v>
      </c>
      <c r="T16" s="77"/>
      <c r="U16" s="77"/>
      <c r="V16" s="77"/>
      <c r="W16" s="61"/>
      <c r="X16" s="56"/>
      <c r="Y16" s="53"/>
      <c r="Z16" s="53"/>
      <c r="AA16" s="56"/>
      <c r="AB16" s="147"/>
      <c r="AC16" s="56"/>
      <c r="AD16" s="56"/>
      <c r="AE16" s="61"/>
      <c r="AF16" s="77"/>
      <c r="AG16" s="53"/>
      <c r="AH16" s="53"/>
      <c r="AI16" s="79"/>
      <c r="AJ16" s="73">
        <v>377650</v>
      </c>
      <c r="AK16" s="73">
        <v>0</v>
      </c>
      <c r="AL16" s="73">
        <f>[3]RTCWASHOE!H18</f>
        <v>64693</v>
      </c>
      <c r="AM16" s="75">
        <f t="shared" si="14"/>
        <v>442343</v>
      </c>
      <c r="AN16" s="158">
        <v>0.27</v>
      </c>
      <c r="AO16" s="61">
        <f>[4]MCSpecialFuel!S10</f>
        <v>7745490.347318992</v>
      </c>
      <c r="AP16" s="53">
        <f t="shared" si="10"/>
        <v>7222815.0500000007</v>
      </c>
      <c r="AQ16" s="103">
        <f t="shared" si="11"/>
        <v>27193509.851851854</v>
      </c>
      <c r="AR16" s="56">
        <f t="shared" si="15"/>
        <v>0</v>
      </c>
      <c r="AS16" s="56">
        <f t="shared" si="16"/>
        <v>0</v>
      </c>
      <c r="AT16" s="56">
        <f t="shared" si="17"/>
        <v>27193509.851851854</v>
      </c>
      <c r="AU16" s="56">
        <f t="shared" si="18"/>
        <v>442343</v>
      </c>
      <c r="AV16" s="56">
        <f t="shared" si="19"/>
        <v>26751166.851851854</v>
      </c>
      <c r="AW16" s="56">
        <v>0</v>
      </c>
      <c r="AX16" s="75">
        <f t="shared" si="20"/>
        <v>26751166.851851854</v>
      </c>
    </row>
    <row r="17" spans="1:190" x14ac:dyDescent="0.3">
      <c r="A17" s="19" t="str">
        <f>'SF Summary'!A17</f>
        <v>December</v>
      </c>
      <c r="B17" s="61">
        <f t="shared" si="12"/>
        <v>6716324.79</v>
      </c>
      <c r="C17" s="61">
        <f>[1]Diesel!I48</f>
        <v>6582162.7999999998</v>
      </c>
      <c r="D17" s="77">
        <f t="shared" si="13"/>
        <v>134161.99000000022</v>
      </c>
      <c r="E17" s="61">
        <f t="shared" si="0"/>
        <v>6716324.79</v>
      </c>
      <c r="F17" s="61">
        <f>[1]Diesel!J48</f>
        <v>226998.72</v>
      </c>
      <c r="G17" s="77">
        <f t="shared" si="1"/>
        <v>6355164.0800000001</v>
      </c>
      <c r="H17" s="77">
        <f t="shared" si="2"/>
        <v>6355164.0800000001</v>
      </c>
      <c r="I17" s="77">
        <f t="shared" si="3"/>
        <v>6489326.0700000003</v>
      </c>
      <c r="J17" s="77">
        <f t="shared" si="4"/>
        <v>6489326.0700000003</v>
      </c>
      <c r="K17" s="56">
        <f>[1]Diesel!H48</f>
        <v>24875277</v>
      </c>
      <c r="L17" s="56">
        <f t="shared" si="5"/>
        <v>24378380.740740739</v>
      </c>
      <c r="M17" s="56">
        <f t="shared" si="5"/>
        <v>496896.25925926003</v>
      </c>
      <c r="N17" s="56">
        <f t="shared" si="6"/>
        <v>24875277</v>
      </c>
      <c r="O17" s="56">
        <f t="shared" si="7"/>
        <v>840736</v>
      </c>
      <c r="P17" s="56">
        <f t="shared" si="7"/>
        <v>23537644.740740739</v>
      </c>
      <c r="Q17" s="56">
        <f t="shared" si="8"/>
        <v>23537644.740740739</v>
      </c>
      <c r="R17" s="56">
        <f t="shared" si="9"/>
        <v>23537644.740740739</v>
      </c>
      <c r="S17" s="75">
        <f t="shared" si="9"/>
        <v>24034541</v>
      </c>
      <c r="T17" s="77">
        <f>Y17*0.27</f>
        <v>1557620.01</v>
      </c>
      <c r="U17" s="53">
        <f>Z17*0.27</f>
        <v>2100452.85</v>
      </c>
      <c r="V17" s="53">
        <f>T17-U17</f>
        <v>-542832.84000000008</v>
      </c>
      <c r="W17" s="77">
        <f>'[5]OUTGOING NV IFTA CARRIERS'!$H$56</f>
        <v>-534991.74</v>
      </c>
      <c r="X17" s="77">
        <f>AA17*0.27</f>
        <v>-542832.84000000008</v>
      </c>
      <c r="Y17" s="53">
        <f>'[5]OUTGOING NV IFTA CARRIERS'!$D$56</f>
        <v>5768963</v>
      </c>
      <c r="Z17" s="53">
        <f>'[5]OUTGOING NV IFTA CARRIERS'!$F$56</f>
        <v>7779455</v>
      </c>
      <c r="AA17" s="53">
        <f>Y17-Z17</f>
        <v>-2010492</v>
      </c>
      <c r="AB17" s="188">
        <f>AG17*0.27</f>
        <v>9939011.3100000005</v>
      </c>
      <c r="AC17" s="53">
        <f>AH17*0.27</f>
        <v>12571725.690000001</v>
      </c>
      <c r="AD17" s="77">
        <f>AB17-AC17</f>
        <v>-2632714.3800000008</v>
      </c>
      <c r="AE17" s="61">
        <f>'[6]FY13 SUMMARY'!$G$15</f>
        <v>-2469649.1899999995</v>
      </c>
      <c r="AF17" s="53">
        <f>AI17*0.27</f>
        <v>-2617361.1</v>
      </c>
      <c r="AG17" s="53">
        <f>'[6]FY13 SUMMARY'!$D$15</f>
        <v>36811153</v>
      </c>
      <c r="AH17" s="53">
        <f>'[6]FY13 SUMMARY'!$E$15</f>
        <v>46561947</v>
      </c>
      <c r="AI17" s="80">
        <f>'[6]FY13 SUMMARY'!$F$15</f>
        <v>-9693930</v>
      </c>
      <c r="AJ17" s="73">
        <v>373022</v>
      </c>
      <c r="AK17" s="73">
        <v>0</v>
      </c>
      <c r="AL17" s="73">
        <f>[3]RTCWASHOE!H19</f>
        <v>63237</v>
      </c>
      <c r="AM17" s="75">
        <f t="shared" si="14"/>
        <v>436259</v>
      </c>
      <c r="AN17" s="158">
        <v>0.27</v>
      </c>
      <c r="AO17" s="61">
        <f>[4]MCSpecialFuel!S11</f>
        <v>6612430.7608812749</v>
      </c>
      <c r="AP17" s="53">
        <f t="shared" si="10"/>
        <v>3313778.85</v>
      </c>
      <c r="AQ17" s="103">
        <f t="shared" si="11"/>
        <v>24470800</v>
      </c>
      <c r="AR17" s="56">
        <f t="shared" si="15"/>
        <v>42580116</v>
      </c>
      <c r="AS17" s="56">
        <f t="shared" si="16"/>
        <v>54341402</v>
      </c>
      <c r="AT17" s="56">
        <f t="shared" si="17"/>
        <v>12709514</v>
      </c>
      <c r="AU17" s="56">
        <f t="shared" si="18"/>
        <v>436259</v>
      </c>
      <c r="AV17" s="56">
        <f t="shared" si="19"/>
        <v>12273255</v>
      </c>
      <c r="AW17" s="56">
        <v>0</v>
      </c>
      <c r="AX17" s="75">
        <f t="shared" si="20"/>
        <v>12273255</v>
      </c>
    </row>
    <row r="18" spans="1:190" x14ac:dyDescent="0.3">
      <c r="A18" s="69" t="str">
        <f>'SF Summary'!A18</f>
        <v>January 2013</v>
      </c>
      <c r="B18" s="61">
        <f t="shared" si="12"/>
        <v>7243554.6000000006</v>
      </c>
      <c r="C18" s="61">
        <f>[1]Diesel!I49</f>
        <v>7098694.8700000001</v>
      </c>
      <c r="D18" s="77">
        <f t="shared" si="13"/>
        <v>144859.73000000045</v>
      </c>
      <c r="E18" s="61">
        <f t="shared" si="0"/>
        <v>7243554.6000000006</v>
      </c>
      <c r="F18" s="61">
        <f>[1]Diesel!J49</f>
        <v>121663.67999999999</v>
      </c>
      <c r="G18" s="77">
        <f t="shared" si="1"/>
        <v>6977031.1900000004</v>
      </c>
      <c r="H18" s="77">
        <f t="shared" si="2"/>
        <v>6977031.1900000004</v>
      </c>
      <c r="I18" s="77">
        <f t="shared" si="3"/>
        <v>7121890.9200000009</v>
      </c>
      <c r="J18" s="77">
        <f t="shared" si="4"/>
        <v>7121890.9200000009</v>
      </c>
      <c r="K18" s="56">
        <f>[1]Diesel!H49</f>
        <v>26827980</v>
      </c>
      <c r="L18" s="56">
        <f t="shared" si="5"/>
        <v>26291462.481481481</v>
      </c>
      <c r="M18" s="56">
        <f t="shared" si="5"/>
        <v>536517.51851852017</v>
      </c>
      <c r="N18" s="56">
        <f t="shared" si="6"/>
        <v>26827980</v>
      </c>
      <c r="O18" s="56">
        <f t="shared" si="7"/>
        <v>450606.22222222219</v>
      </c>
      <c r="P18" s="56">
        <f t="shared" si="7"/>
        <v>25840856.259259257</v>
      </c>
      <c r="Q18" s="56">
        <f t="shared" si="8"/>
        <v>25840856.259259257</v>
      </c>
      <c r="R18" s="56">
        <f t="shared" si="9"/>
        <v>25840856.259259257</v>
      </c>
      <c r="S18" s="75">
        <f t="shared" si="9"/>
        <v>26377373.77777778</v>
      </c>
      <c r="T18" s="77"/>
      <c r="U18" s="77"/>
      <c r="V18" s="77"/>
      <c r="W18" s="61"/>
      <c r="X18" s="53"/>
      <c r="Y18" s="53"/>
      <c r="Z18" s="53"/>
      <c r="AA18" s="53"/>
      <c r="AB18" s="102"/>
      <c r="AC18" s="53"/>
      <c r="AD18" s="53"/>
      <c r="AE18" s="61"/>
      <c r="AF18" s="77"/>
      <c r="AG18" s="53"/>
      <c r="AH18" s="53"/>
      <c r="AI18" s="79"/>
      <c r="AJ18" s="73">
        <f>[3]RTCSN!D9</f>
        <v>372611.22000000003</v>
      </c>
      <c r="AK18" s="221">
        <f>[3]RTCSN!E9</f>
        <v>179691</v>
      </c>
      <c r="AL18" s="73">
        <v>66527</v>
      </c>
      <c r="AM18" s="75">
        <f t="shared" si="14"/>
        <v>618829.22</v>
      </c>
      <c r="AN18" s="158">
        <v>0.27</v>
      </c>
      <c r="AO18" s="61">
        <f>[4]MCSpecialFuel!S12</f>
        <v>5589718.0931286495</v>
      </c>
      <c r="AP18" s="53">
        <f t="shared" si="10"/>
        <v>7073374.3500000006</v>
      </c>
      <c r="AQ18" s="220">
        <f>S18+AM18-AK18</f>
        <v>26816511.997777779</v>
      </c>
      <c r="AR18" s="56">
        <f t="shared" si="15"/>
        <v>0</v>
      </c>
      <c r="AS18" s="56">
        <f t="shared" si="16"/>
        <v>0</v>
      </c>
      <c r="AT18" s="56">
        <f t="shared" si="17"/>
        <v>26816511.997777779</v>
      </c>
      <c r="AU18" s="56">
        <f t="shared" si="18"/>
        <v>618829.22</v>
      </c>
      <c r="AV18" s="56">
        <f t="shared" si="19"/>
        <v>26197682.77777778</v>
      </c>
      <c r="AW18" s="56">
        <v>0</v>
      </c>
      <c r="AX18" s="75">
        <f t="shared" si="20"/>
        <v>26197682.77777778</v>
      </c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04"/>
      <c r="BW18" s="104"/>
      <c r="BX18" s="104"/>
      <c r="BY18" s="104"/>
      <c r="BZ18" s="104"/>
      <c r="CA18" s="104"/>
      <c r="CB18" s="104"/>
      <c r="CC18" s="104"/>
      <c r="CD18" s="104"/>
      <c r="CE18" s="104"/>
      <c r="CF18" s="104"/>
      <c r="CG18" s="104"/>
      <c r="CH18" s="104"/>
      <c r="CI18" s="104"/>
      <c r="CJ18" s="104"/>
      <c r="CK18" s="104"/>
      <c r="CL18" s="104"/>
      <c r="CM18" s="104"/>
      <c r="CN18" s="104"/>
      <c r="CO18" s="104"/>
      <c r="CP18" s="104"/>
      <c r="CQ18" s="104"/>
      <c r="CR18" s="104"/>
      <c r="CS18" s="104"/>
      <c r="CT18" s="104"/>
      <c r="CU18" s="104"/>
      <c r="CV18" s="104"/>
      <c r="CW18" s="104"/>
      <c r="CX18" s="104"/>
      <c r="CY18" s="104"/>
      <c r="CZ18" s="104"/>
      <c r="DA18" s="104"/>
      <c r="DB18" s="104"/>
      <c r="DC18" s="104"/>
      <c r="DD18" s="104"/>
      <c r="DE18" s="104"/>
      <c r="DF18" s="104"/>
      <c r="DG18" s="104"/>
      <c r="DH18" s="104"/>
      <c r="DI18" s="104"/>
      <c r="DJ18" s="104"/>
      <c r="DK18" s="104"/>
      <c r="DL18" s="104"/>
      <c r="DM18" s="104"/>
      <c r="DN18" s="104"/>
      <c r="DO18" s="104"/>
      <c r="DP18" s="104"/>
      <c r="DQ18" s="104"/>
      <c r="DR18" s="104"/>
      <c r="DS18" s="104"/>
      <c r="DT18" s="104"/>
      <c r="DU18" s="104"/>
      <c r="DV18" s="104"/>
      <c r="DW18" s="104"/>
      <c r="DX18" s="104"/>
      <c r="DY18" s="104"/>
      <c r="DZ18" s="104"/>
      <c r="EA18" s="104"/>
      <c r="EB18" s="104"/>
      <c r="EC18" s="104"/>
      <c r="ED18" s="104"/>
      <c r="EE18" s="104"/>
      <c r="EF18" s="104"/>
      <c r="EG18" s="104"/>
      <c r="EH18" s="104"/>
      <c r="EI18" s="104"/>
      <c r="EJ18" s="104"/>
      <c r="EK18" s="104"/>
      <c r="EL18" s="104"/>
      <c r="EM18" s="104"/>
      <c r="EN18" s="104"/>
      <c r="EO18" s="104"/>
      <c r="EP18" s="104"/>
      <c r="EQ18" s="104"/>
      <c r="ER18" s="104"/>
      <c r="ES18" s="104"/>
      <c r="ET18" s="104"/>
      <c r="EU18" s="104"/>
      <c r="EV18" s="104"/>
      <c r="EW18" s="104"/>
      <c r="EX18" s="104"/>
      <c r="EY18" s="104"/>
      <c r="EZ18" s="104"/>
      <c r="FA18" s="104"/>
      <c r="FB18" s="104"/>
      <c r="FC18" s="104"/>
      <c r="FD18" s="104"/>
      <c r="FE18" s="104"/>
      <c r="FF18" s="104"/>
      <c r="FG18" s="104"/>
      <c r="FH18" s="104"/>
      <c r="FI18" s="104"/>
      <c r="FJ18" s="104"/>
      <c r="FK18" s="104"/>
      <c r="FL18" s="104"/>
      <c r="FM18" s="104"/>
      <c r="FN18" s="104"/>
      <c r="FO18" s="104"/>
      <c r="FP18" s="104"/>
      <c r="FQ18" s="104"/>
      <c r="FR18" s="104"/>
      <c r="FS18" s="104"/>
      <c r="FT18" s="104"/>
      <c r="FU18" s="104"/>
      <c r="FV18" s="104"/>
      <c r="FW18" s="104"/>
      <c r="FX18" s="104"/>
      <c r="FY18" s="104"/>
      <c r="FZ18" s="104"/>
      <c r="GA18" s="104"/>
      <c r="GB18" s="104"/>
      <c r="GC18" s="104"/>
      <c r="GD18" s="104"/>
      <c r="GE18" s="104"/>
      <c r="GF18" s="104"/>
      <c r="GG18" s="104"/>
      <c r="GH18" s="104"/>
    </row>
    <row r="19" spans="1:190" x14ac:dyDescent="0.3">
      <c r="A19" s="19" t="str">
        <f>'SF Summary'!A19</f>
        <v>February</v>
      </c>
      <c r="B19" s="61">
        <f t="shared" si="12"/>
        <v>6590438.6400000006</v>
      </c>
      <c r="C19" s="61">
        <f>[1]Diesel!I50</f>
        <v>6458711.8899999997</v>
      </c>
      <c r="D19" s="77">
        <f t="shared" si="13"/>
        <v>131726.75000000093</v>
      </c>
      <c r="E19" s="61">
        <f t="shared" si="0"/>
        <v>6590438.6400000006</v>
      </c>
      <c r="F19" s="61">
        <f>[1]Diesel!J50</f>
        <v>232864.11</v>
      </c>
      <c r="G19" s="77">
        <f t="shared" si="1"/>
        <v>6225847.7799999993</v>
      </c>
      <c r="H19" s="77">
        <f t="shared" si="2"/>
        <v>6225847.7799999993</v>
      </c>
      <c r="I19" s="77">
        <f t="shared" si="3"/>
        <v>6357574.5300000003</v>
      </c>
      <c r="J19" s="77">
        <f t="shared" si="4"/>
        <v>6357574.5300000003</v>
      </c>
      <c r="K19" s="56">
        <f>[1]Diesel!H50</f>
        <v>24409032</v>
      </c>
      <c r="L19" s="56">
        <f t="shared" si="5"/>
        <v>23921155.148148146</v>
      </c>
      <c r="M19" s="56">
        <f t="shared" si="5"/>
        <v>487876.85185185529</v>
      </c>
      <c r="N19" s="56">
        <f t="shared" si="6"/>
        <v>24409032</v>
      </c>
      <c r="O19" s="56">
        <f t="shared" si="7"/>
        <v>862459.66666666651</v>
      </c>
      <c r="P19" s="56">
        <f t="shared" si="7"/>
        <v>23058695.481481478</v>
      </c>
      <c r="Q19" s="56">
        <f t="shared" si="8"/>
        <v>23058695.481481478</v>
      </c>
      <c r="R19" s="56">
        <f t="shared" si="9"/>
        <v>23058695.481481478</v>
      </c>
      <c r="S19" s="75">
        <f t="shared" si="9"/>
        <v>23546572.333333332</v>
      </c>
      <c r="T19" s="77"/>
      <c r="U19" s="77"/>
      <c r="V19" s="77"/>
      <c r="W19" s="61"/>
      <c r="X19" s="53"/>
      <c r="Y19" s="53"/>
      <c r="Z19" s="53"/>
      <c r="AA19" s="53"/>
      <c r="AB19" s="102"/>
      <c r="AC19" s="53"/>
      <c r="AD19" s="53"/>
      <c r="AE19" s="61"/>
      <c r="AF19" s="53"/>
      <c r="AG19" s="53"/>
      <c r="AH19" s="53"/>
      <c r="AI19" s="80"/>
      <c r="AJ19" s="73">
        <f>[3]RTCSN!D10</f>
        <v>334036</v>
      </c>
      <c r="AK19" s="73">
        <f>[3]RTCSN!E10</f>
        <v>0</v>
      </c>
      <c r="AL19" s="73">
        <v>61722</v>
      </c>
      <c r="AM19" s="75">
        <f t="shared" si="14"/>
        <v>395758</v>
      </c>
      <c r="AN19" s="158">
        <v>0.27</v>
      </c>
      <c r="AO19" s="61">
        <f>[4]MCSpecialFuel!S13</f>
        <v>7035088.3997084582</v>
      </c>
      <c r="AP19" s="53">
        <f t="shared" si="10"/>
        <v>6357574.5300000003</v>
      </c>
      <c r="AQ19" s="103">
        <f t="shared" si="11"/>
        <v>23942330.333333332</v>
      </c>
      <c r="AR19" s="56">
        <f t="shared" si="15"/>
        <v>0</v>
      </c>
      <c r="AS19" s="56">
        <f t="shared" si="16"/>
        <v>0</v>
      </c>
      <c r="AT19" s="56">
        <f t="shared" si="17"/>
        <v>23942330.333333332</v>
      </c>
      <c r="AU19" s="56">
        <f t="shared" si="18"/>
        <v>395758</v>
      </c>
      <c r="AV19" s="56">
        <f t="shared" si="19"/>
        <v>23546572.333333332</v>
      </c>
      <c r="AW19" s="56">
        <v>0</v>
      </c>
      <c r="AX19" s="75">
        <f t="shared" si="20"/>
        <v>23546572.333333332</v>
      </c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4"/>
      <c r="CF19" s="104"/>
      <c r="CG19" s="104"/>
      <c r="CH19" s="104"/>
      <c r="CI19" s="104"/>
      <c r="CJ19" s="104"/>
      <c r="CK19" s="104"/>
      <c r="CL19" s="104"/>
      <c r="CM19" s="104"/>
      <c r="CN19" s="104"/>
      <c r="CO19" s="104"/>
      <c r="CP19" s="104"/>
      <c r="CQ19" s="104"/>
      <c r="CR19" s="104"/>
      <c r="CS19" s="104"/>
      <c r="CT19" s="104"/>
      <c r="CU19" s="104"/>
      <c r="CV19" s="104"/>
      <c r="CW19" s="104"/>
      <c r="CX19" s="104"/>
      <c r="CY19" s="104"/>
      <c r="CZ19" s="104"/>
      <c r="DA19" s="104"/>
      <c r="DB19" s="104"/>
      <c r="DC19" s="104"/>
      <c r="DD19" s="104"/>
      <c r="DE19" s="104"/>
      <c r="DF19" s="104"/>
      <c r="DG19" s="104"/>
      <c r="DH19" s="104"/>
      <c r="DI19" s="104"/>
      <c r="DJ19" s="104"/>
      <c r="DK19" s="104"/>
      <c r="DL19" s="104"/>
      <c r="DM19" s="104"/>
      <c r="DN19" s="104"/>
      <c r="DO19" s="104"/>
      <c r="DP19" s="104"/>
      <c r="DQ19" s="104"/>
      <c r="DR19" s="104"/>
      <c r="DS19" s="104"/>
      <c r="DT19" s="104"/>
      <c r="DU19" s="104"/>
      <c r="DV19" s="104"/>
      <c r="DW19" s="104"/>
      <c r="DX19" s="104"/>
      <c r="DY19" s="104"/>
      <c r="DZ19" s="104"/>
      <c r="EA19" s="104"/>
      <c r="EB19" s="104"/>
      <c r="EC19" s="104"/>
      <c r="ED19" s="104"/>
      <c r="EE19" s="104"/>
      <c r="EF19" s="104"/>
      <c r="EG19" s="104"/>
      <c r="EH19" s="104"/>
      <c r="EI19" s="104"/>
      <c r="EJ19" s="104"/>
      <c r="EK19" s="104"/>
      <c r="EL19" s="104"/>
      <c r="EM19" s="104"/>
      <c r="EN19" s="104"/>
      <c r="EO19" s="104"/>
      <c r="EP19" s="104"/>
      <c r="EQ19" s="104"/>
      <c r="ER19" s="104"/>
      <c r="ES19" s="104"/>
      <c r="ET19" s="104"/>
      <c r="EU19" s="104"/>
      <c r="EV19" s="104"/>
      <c r="EW19" s="104"/>
      <c r="EX19" s="104"/>
      <c r="EY19" s="104"/>
      <c r="EZ19" s="104"/>
      <c r="FA19" s="104"/>
      <c r="FB19" s="104"/>
      <c r="FC19" s="104"/>
      <c r="FD19" s="104"/>
      <c r="FE19" s="104"/>
      <c r="FF19" s="104"/>
      <c r="FG19" s="104"/>
      <c r="FH19" s="104"/>
      <c r="FI19" s="104"/>
      <c r="FJ19" s="104"/>
      <c r="FK19" s="104"/>
      <c r="FL19" s="104"/>
      <c r="FM19" s="104"/>
      <c r="FN19" s="104"/>
      <c r="FO19" s="104"/>
      <c r="FP19" s="104"/>
      <c r="FQ19" s="104"/>
      <c r="FR19" s="104"/>
      <c r="FS19" s="104"/>
      <c r="FT19" s="104"/>
      <c r="FU19" s="104"/>
      <c r="FV19" s="104"/>
      <c r="FW19" s="104"/>
      <c r="FX19" s="104"/>
      <c r="FY19" s="104"/>
      <c r="FZ19" s="104"/>
      <c r="GA19" s="104"/>
      <c r="GB19" s="104"/>
      <c r="GC19" s="104"/>
      <c r="GD19" s="104"/>
      <c r="GE19" s="104"/>
      <c r="GF19" s="104"/>
      <c r="GG19" s="104"/>
      <c r="GH19" s="104"/>
    </row>
    <row r="20" spans="1:190" x14ac:dyDescent="0.3">
      <c r="A20" s="19" t="str">
        <f>'SF Summary'!A20</f>
        <v>March</v>
      </c>
      <c r="B20" s="61">
        <f t="shared" si="12"/>
        <v>7294443.6600000001</v>
      </c>
      <c r="C20" s="61">
        <f>[1]Diesel!I51</f>
        <v>7148576.3700000001</v>
      </c>
      <c r="D20" s="77">
        <f t="shared" si="13"/>
        <v>145867.29000000004</v>
      </c>
      <c r="E20" s="61">
        <f t="shared" si="0"/>
        <v>7294443.6600000001</v>
      </c>
      <c r="F20" s="61">
        <f>[1]Diesel!J51</f>
        <v>288515.32</v>
      </c>
      <c r="G20" s="77">
        <f t="shared" si="1"/>
        <v>6860061.0499999998</v>
      </c>
      <c r="H20" s="77">
        <f t="shared" si="2"/>
        <v>6860061.0499999998</v>
      </c>
      <c r="I20" s="77">
        <f t="shared" si="3"/>
        <v>7005928.3399999999</v>
      </c>
      <c r="J20" s="77">
        <f t="shared" si="4"/>
        <v>7005928.3399999999</v>
      </c>
      <c r="K20" s="56">
        <f>[1]Diesel!H51</f>
        <v>27016458</v>
      </c>
      <c r="L20" s="56">
        <f t="shared" si="5"/>
        <v>26476208.777777776</v>
      </c>
      <c r="M20" s="56">
        <f t="shared" si="5"/>
        <v>540249.22222222236</v>
      </c>
      <c r="N20" s="56">
        <f t="shared" si="6"/>
        <v>27016458</v>
      </c>
      <c r="O20" s="56">
        <f t="shared" si="7"/>
        <v>1068575.2592592593</v>
      </c>
      <c r="P20" s="56">
        <f t="shared" si="7"/>
        <v>25407633.518518515</v>
      </c>
      <c r="Q20" s="56">
        <f t="shared" si="8"/>
        <v>25407633.518518515</v>
      </c>
      <c r="R20" s="56">
        <f t="shared" si="9"/>
        <v>25407633.518518515</v>
      </c>
      <c r="S20" s="75">
        <f t="shared" si="9"/>
        <v>25947882.740740739</v>
      </c>
      <c r="T20" s="77">
        <f>Y20*0.27</f>
        <v>1339739.73</v>
      </c>
      <c r="U20" s="77">
        <f>Z20*0.27</f>
        <v>1836118.26</v>
      </c>
      <c r="V20" s="77">
        <f>T20-U20</f>
        <v>-496378.53</v>
      </c>
      <c r="W20" s="196">
        <f>'[6]OUTGOING NV IFTA CARRIERS'!$H$53</f>
        <v>-502657.98000000004</v>
      </c>
      <c r="X20" s="77">
        <f>AA20*0.27</f>
        <v>-496378.53</v>
      </c>
      <c r="Y20" s="53">
        <f>'[6]OUTGOING NV IFTA CARRIERS'!$D$53</f>
        <v>4961999</v>
      </c>
      <c r="Z20" s="53">
        <f>'[6]OUTGOING NV IFTA CARRIERS'!$F$53</f>
        <v>6800438</v>
      </c>
      <c r="AA20" s="53">
        <f>Y20-Z20</f>
        <v>-1838439</v>
      </c>
      <c r="AB20" s="102">
        <f>AG20*0.27</f>
        <v>10200601.620000001</v>
      </c>
      <c r="AC20" s="53">
        <f>AH20*0.27</f>
        <v>12344028.75</v>
      </c>
      <c r="AD20" s="77">
        <f>AB20-AC20</f>
        <v>-2143427.129999999</v>
      </c>
      <c r="AE20" s="61">
        <f>'[6]INCOMING NON NV IFTA CARRIERS'!$G$8</f>
        <v>-2094570.79</v>
      </c>
      <c r="AF20" s="77">
        <f>AI20*0.27</f>
        <v>-2162167.83</v>
      </c>
      <c r="AG20" s="53">
        <f>'[6]INCOMING NON NV IFTA CARRIERS'!$D$8</f>
        <v>37780006</v>
      </c>
      <c r="AH20" s="53">
        <f>'[6]INCOMING NON NV IFTA CARRIERS'!$E$8</f>
        <v>45718625</v>
      </c>
      <c r="AI20" s="79">
        <f>'[6]INCOMING NON NV IFTA CARRIERS'!$F$8</f>
        <v>-8008029</v>
      </c>
      <c r="AJ20" s="73">
        <f>[3]RTCSN!D11</f>
        <v>404365</v>
      </c>
      <c r="AK20" s="73">
        <f>[3]RTCSN!E11</f>
        <v>0</v>
      </c>
      <c r="AL20" s="73">
        <v>67096</v>
      </c>
      <c r="AM20" s="75">
        <f t="shared" si="14"/>
        <v>471461</v>
      </c>
      <c r="AN20" s="158">
        <v>0.27</v>
      </c>
      <c r="AO20" s="61">
        <f>[4]MCSpecialFuel!S14</f>
        <v>5213321.5227213996</v>
      </c>
      <c r="AP20" s="53">
        <f t="shared" si="10"/>
        <v>4366122.6800000016</v>
      </c>
      <c r="AQ20" s="103">
        <f t="shared" si="11"/>
        <v>26419343.740740739</v>
      </c>
      <c r="AR20" s="56">
        <f t="shared" si="15"/>
        <v>42742005</v>
      </c>
      <c r="AS20" s="56">
        <f t="shared" si="16"/>
        <v>52519063</v>
      </c>
      <c r="AT20" s="56">
        <f t="shared" si="17"/>
        <v>16642285.740740746</v>
      </c>
      <c r="AU20" s="56">
        <f t="shared" si="18"/>
        <v>471461</v>
      </c>
      <c r="AV20" s="56">
        <f t="shared" si="19"/>
        <v>16170824.740740746</v>
      </c>
      <c r="AW20" s="56">
        <v>0</v>
      </c>
      <c r="AX20" s="75">
        <f t="shared" si="20"/>
        <v>16170824.740740746</v>
      </c>
    </row>
    <row r="21" spans="1:190" x14ac:dyDescent="0.3">
      <c r="A21" s="19" t="str">
        <f>'SF Summary'!A21</f>
        <v>April</v>
      </c>
      <c r="B21" s="131">
        <f t="shared" si="12"/>
        <v>7244158.4323958382</v>
      </c>
      <c r="C21" s="131">
        <f>[1]Diesel!I52</f>
        <v>7099285.5722297924</v>
      </c>
      <c r="D21" s="132">
        <f t="shared" si="13"/>
        <v>144872.86016604584</v>
      </c>
      <c r="E21" s="131">
        <f t="shared" si="0"/>
        <v>7244158.4323958382</v>
      </c>
      <c r="F21" s="131">
        <f>[1]Diesel!J52</f>
        <v>116818.83210000001</v>
      </c>
      <c r="G21" s="132">
        <f t="shared" si="1"/>
        <v>6982466.7401297921</v>
      </c>
      <c r="H21" s="132">
        <f t="shared" si="2"/>
        <v>6982466.7401297921</v>
      </c>
      <c r="I21" s="132">
        <f t="shared" si="3"/>
        <v>7127339.600295838</v>
      </c>
      <c r="J21" s="132">
        <f t="shared" si="4"/>
        <v>7127339.600295838</v>
      </c>
      <c r="K21" s="133">
        <f>[1]Diesel!H52</f>
        <v>26830216.416280881</v>
      </c>
      <c r="L21" s="133">
        <f t="shared" si="5"/>
        <v>26293650.267517749</v>
      </c>
      <c r="M21" s="133">
        <f t="shared" si="5"/>
        <v>536566.14876313275</v>
      </c>
      <c r="N21" s="133">
        <f t="shared" si="6"/>
        <v>26830216.416280881</v>
      </c>
      <c r="O21" s="133">
        <f t="shared" si="7"/>
        <v>432662.34111111116</v>
      </c>
      <c r="P21" s="133">
        <f t="shared" si="7"/>
        <v>25860987.926406637</v>
      </c>
      <c r="Q21" s="133">
        <f t="shared" si="8"/>
        <v>25860987.926406637</v>
      </c>
      <c r="R21" s="133">
        <f t="shared" si="9"/>
        <v>25860987.926406637</v>
      </c>
      <c r="S21" s="100">
        <f t="shared" si="9"/>
        <v>26397554.075169768</v>
      </c>
      <c r="T21" s="77"/>
      <c r="U21" s="77"/>
      <c r="V21" s="77"/>
      <c r="W21" s="61"/>
      <c r="X21" s="53"/>
      <c r="Y21" s="53"/>
      <c r="Z21" s="53"/>
      <c r="AA21" s="53"/>
      <c r="AB21" s="102"/>
      <c r="AC21" s="53"/>
      <c r="AD21" s="53"/>
      <c r="AE21" s="61"/>
      <c r="AF21" s="53"/>
      <c r="AG21" s="53"/>
      <c r="AH21" s="53"/>
      <c r="AI21" s="80"/>
      <c r="AJ21" s="108">
        <f>[3]RTCSN!D12</f>
        <v>0</v>
      </c>
      <c r="AK21" s="108">
        <f>[3]RTCSN!E12</f>
        <v>420888.21</v>
      </c>
      <c r="AL21" s="108">
        <f>[3]RTCWASHOE!G11</f>
        <v>67300.34</v>
      </c>
      <c r="AM21" s="100">
        <f t="shared" si="14"/>
        <v>488188.55000000005</v>
      </c>
      <c r="AN21" s="135">
        <v>0.27</v>
      </c>
      <c r="AO21" s="131">
        <f>[4]MCSpecialFuel!S15</f>
        <v>4800508.609760588</v>
      </c>
      <c r="AP21" s="134">
        <f t="shared" si="10"/>
        <v>7127339.600295838</v>
      </c>
      <c r="AQ21" s="136">
        <f t="shared" si="11"/>
        <v>26885742.625169769</v>
      </c>
      <c r="AR21" s="133">
        <f t="shared" si="15"/>
        <v>0</v>
      </c>
      <c r="AS21" s="133">
        <f t="shared" si="16"/>
        <v>0</v>
      </c>
      <c r="AT21" s="133">
        <f t="shared" si="17"/>
        <v>26885742.625169769</v>
      </c>
      <c r="AU21" s="133">
        <f t="shared" si="18"/>
        <v>488188.55000000005</v>
      </c>
      <c r="AV21" s="133">
        <f t="shared" si="19"/>
        <v>26397554.075169768</v>
      </c>
      <c r="AW21" s="133">
        <v>0</v>
      </c>
      <c r="AX21" s="100">
        <f t="shared" si="20"/>
        <v>26397554.075169768</v>
      </c>
    </row>
    <row r="22" spans="1:190" x14ac:dyDescent="0.3">
      <c r="A22" s="19" t="str">
        <f>'SF Summary'!A22</f>
        <v>May</v>
      </c>
      <c r="B22" s="131">
        <f t="shared" si="12"/>
        <v>8548178.2311083023</v>
      </c>
      <c r="C22" s="131">
        <f>[1]Diesel!I53</f>
        <v>8377214.700894434</v>
      </c>
      <c r="D22" s="132">
        <f t="shared" si="13"/>
        <v>170963.53021386825</v>
      </c>
      <c r="E22" s="131">
        <f t="shared" si="0"/>
        <v>8548178.2311083023</v>
      </c>
      <c r="F22" s="131">
        <f>[1]Diesel!J53</f>
        <v>237678.07829999999</v>
      </c>
      <c r="G22" s="132">
        <f t="shared" si="1"/>
        <v>8139536.6225944338</v>
      </c>
      <c r="H22" s="132">
        <f t="shared" si="2"/>
        <v>8139536.6225944338</v>
      </c>
      <c r="I22" s="132">
        <f t="shared" si="3"/>
        <v>8310500.1528083021</v>
      </c>
      <c r="J22" s="132">
        <f t="shared" si="4"/>
        <v>8310500.1528083021</v>
      </c>
      <c r="K22" s="133">
        <f>[1]Diesel!H53</f>
        <v>31659919.374475189</v>
      </c>
      <c r="L22" s="133">
        <f t="shared" si="5"/>
        <v>31026721.114423826</v>
      </c>
      <c r="M22" s="133">
        <f t="shared" si="5"/>
        <v>633198.26005136385</v>
      </c>
      <c r="N22" s="133">
        <f t="shared" si="6"/>
        <v>31659919.374475189</v>
      </c>
      <c r="O22" s="133">
        <f t="shared" si="7"/>
        <v>880289.1788888888</v>
      </c>
      <c r="P22" s="133">
        <f t="shared" si="7"/>
        <v>30146431.935534939</v>
      </c>
      <c r="Q22" s="133">
        <f t="shared" si="8"/>
        <v>30146431.935534939</v>
      </c>
      <c r="R22" s="133">
        <f t="shared" si="9"/>
        <v>30146431.935534939</v>
      </c>
      <c r="S22" s="100">
        <f t="shared" si="9"/>
        <v>30779630.195586301</v>
      </c>
      <c r="T22" s="77"/>
      <c r="U22" s="77"/>
      <c r="V22" s="77"/>
      <c r="W22" s="61"/>
      <c r="X22" s="53"/>
      <c r="Y22" s="53"/>
      <c r="Z22" s="53"/>
      <c r="AA22" s="53"/>
      <c r="AB22" s="102"/>
      <c r="AC22" s="53"/>
      <c r="AD22" s="53"/>
      <c r="AE22" s="61"/>
      <c r="AF22" s="53"/>
      <c r="AG22" s="53"/>
      <c r="AH22" s="53"/>
      <c r="AI22" s="80"/>
      <c r="AJ22" s="108">
        <f>[3]RTCSN!D13</f>
        <v>35025.79</v>
      </c>
      <c r="AK22" s="108">
        <f>[3]RTCSN!E13</f>
        <v>415701.86</v>
      </c>
      <c r="AL22" s="108">
        <f>[3]RTCWASHOE!G12</f>
        <v>71615.06</v>
      </c>
      <c r="AM22" s="100">
        <f t="shared" si="14"/>
        <v>522342.70999999996</v>
      </c>
      <c r="AN22" s="135">
        <v>0.27</v>
      </c>
      <c r="AO22" s="131">
        <f>[4]MCSpecialFuel!S16</f>
        <v>7110308.3809433579</v>
      </c>
      <c r="AP22" s="134">
        <f t="shared" si="10"/>
        <v>8310500.1528083021</v>
      </c>
      <c r="AQ22" s="136">
        <f t="shared" si="11"/>
        <v>31301972.905586302</v>
      </c>
      <c r="AR22" s="133">
        <f t="shared" si="15"/>
        <v>0</v>
      </c>
      <c r="AS22" s="133">
        <f t="shared" si="16"/>
        <v>0</v>
      </c>
      <c r="AT22" s="133">
        <f t="shared" si="17"/>
        <v>31301972.905586302</v>
      </c>
      <c r="AU22" s="133">
        <f t="shared" si="18"/>
        <v>522342.70999999996</v>
      </c>
      <c r="AV22" s="133">
        <f t="shared" si="19"/>
        <v>30779630.195586301</v>
      </c>
      <c r="AW22" s="133">
        <v>0</v>
      </c>
      <c r="AX22" s="100">
        <f t="shared" si="20"/>
        <v>30779630.195586301</v>
      </c>
    </row>
    <row r="23" spans="1:190" x14ac:dyDescent="0.3">
      <c r="A23" s="36" t="str">
        <f>'SF Summary'!A23</f>
        <v>June</v>
      </c>
      <c r="B23" s="137">
        <f t="shared" si="12"/>
        <v>9835656.6261176784</v>
      </c>
      <c r="C23" s="137">
        <f>[1]Diesel!I54</f>
        <v>9638943.6713993885</v>
      </c>
      <c r="D23" s="138">
        <f t="shared" si="13"/>
        <v>196712.9547182899</v>
      </c>
      <c r="E23" s="137">
        <f t="shared" si="0"/>
        <v>9835656.6261176784</v>
      </c>
      <c r="F23" s="137">
        <f>[1]Diesel!J54</f>
        <v>123552.64350000001</v>
      </c>
      <c r="G23" s="138">
        <f t="shared" si="1"/>
        <v>9515391.0278993882</v>
      </c>
      <c r="H23" s="138">
        <f t="shared" si="2"/>
        <v>9515391.0278993882</v>
      </c>
      <c r="I23" s="138">
        <f t="shared" si="3"/>
        <v>9712103.9826176781</v>
      </c>
      <c r="J23" s="138">
        <f t="shared" si="4"/>
        <v>9712103.9826176781</v>
      </c>
      <c r="K23" s="139">
        <f>[1]Diesel!H54</f>
        <v>36428357.874509916</v>
      </c>
      <c r="L23" s="139">
        <f t="shared" si="5"/>
        <v>35699791.375553288</v>
      </c>
      <c r="M23" s="139">
        <f t="shared" si="5"/>
        <v>728566.49895662919</v>
      </c>
      <c r="N23" s="139">
        <f t="shared" si="6"/>
        <v>36428357.874509916</v>
      </c>
      <c r="O23" s="139">
        <f t="shared" si="7"/>
        <v>457602.3833333333</v>
      </c>
      <c r="P23" s="139">
        <f t="shared" si="7"/>
        <v>35242188.992219955</v>
      </c>
      <c r="Q23" s="139">
        <f t="shared" si="8"/>
        <v>35242188.992219955</v>
      </c>
      <c r="R23" s="139">
        <f t="shared" si="9"/>
        <v>35242188.992219955</v>
      </c>
      <c r="S23" s="101">
        <f t="shared" si="9"/>
        <v>35970755.491176583</v>
      </c>
      <c r="T23" s="138">
        <f>Y23*0.27</f>
        <v>1889052.57</v>
      </c>
      <c r="U23" s="138">
        <f>Z23*0.27</f>
        <v>2300326.56</v>
      </c>
      <c r="V23" s="138">
        <f>T23-U23</f>
        <v>-411273.99</v>
      </c>
      <c r="W23" s="137">
        <v>-414080.66</v>
      </c>
      <c r="X23" s="138">
        <f>AA23*0.27</f>
        <v>-411273.99000000005</v>
      </c>
      <c r="Y23" s="140">
        <v>6996491</v>
      </c>
      <c r="Z23" s="140">
        <v>8519728</v>
      </c>
      <c r="AA23" s="140">
        <f>Y23-Z23</f>
        <v>-1523237</v>
      </c>
      <c r="AB23" s="141">
        <f>AG23*0.27</f>
        <v>10273447.350000001</v>
      </c>
      <c r="AC23" s="140">
        <f>AH23*0.27</f>
        <v>11573820</v>
      </c>
      <c r="AD23" s="140">
        <f>AB23-AC23</f>
        <v>-1300372.6499999985</v>
      </c>
      <c r="AE23" s="137">
        <v>-1397764.2</v>
      </c>
      <c r="AF23" s="138">
        <f>AI23*0.27</f>
        <v>-1300372.1100000001</v>
      </c>
      <c r="AG23" s="140">
        <v>38049805</v>
      </c>
      <c r="AH23" s="140">
        <v>42866000</v>
      </c>
      <c r="AI23" s="142">
        <v>-4816193</v>
      </c>
      <c r="AJ23" s="161">
        <f>[3]RTCSN!D14</f>
        <v>0</v>
      </c>
      <c r="AK23" s="109">
        <f>[3]RTCSN!E14</f>
        <v>479383.37</v>
      </c>
      <c r="AL23" s="109">
        <f>[3]RTCWASHOE!G13</f>
        <v>71899.88</v>
      </c>
      <c r="AM23" s="101">
        <f t="shared" si="14"/>
        <v>551283.25</v>
      </c>
      <c r="AN23" s="143">
        <v>0.27</v>
      </c>
      <c r="AO23" s="137">
        <f>[4]MCSpecialFuel!S17</f>
        <v>5903855.8716444308</v>
      </c>
      <c r="AP23" s="140">
        <f t="shared" si="10"/>
        <v>8000457.3426176757</v>
      </c>
      <c r="AQ23" s="144">
        <f t="shared" si="11"/>
        <v>36522038.741176583</v>
      </c>
      <c r="AR23" s="139">
        <f t="shared" si="15"/>
        <v>45046296</v>
      </c>
      <c r="AS23" s="139">
        <f t="shared" si="16"/>
        <v>51385728</v>
      </c>
      <c r="AT23" s="139">
        <f t="shared" si="17"/>
        <v>30182606.741176575</v>
      </c>
      <c r="AU23" s="139">
        <f t="shared" si="18"/>
        <v>551283.25</v>
      </c>
      <c r="AV23" s="139">
        <f t="shared" si="19"/>
        <v>29631323.491176575</v>
      </c>
      <c r="AW23" s="139">
        <v>0</v>
      </c>
      <c r="AX23" s="101">
        <f t="shared" si="20"/>
        <v>29631323.491176575</v>
      </c>
    </row>
    <row r="24" spans="1:190" x14ac:dyDescent="0.3">
      <c r="A24" s="36"/>
      <c r="B24" s="4"/>
      <c r="C24" s="26"/>
      <c r="D24" s="37"/>
      <c r="E24" s="37"/>
      <c r="F24" s="37"/>
      <c r="G24" s="4"/>
      <c r="H24" s="4"/>
      <c r="I24" s="4"/>
      <c r="J24" s="4"/>
      <c r="K24" s="37"/>
      <c r="L24" s="4"/>
      <c r="M24" s="37"/>
      <c r="N24" s="4"/>
      <c r="O24" s="37"/>
      <c r="P24" s="37"/>
      <c r="Q24" s="4"/>
      <c r="R24" s="4"/>
      <c r="S24" s="19"/>
      <c r="T24" s="38"/>
      <c r="U24" s="5"/>
      <c r="V24" s="5"/>
      <c r="W24" s="5"/>
      <c r="X24" s="5"/>
      <c r="Y24" s="4"/>
      <c r="Z24" s="18"/>
      <c r="AA24" s="39"/>
      <c r="AB24" s="105"/>
      <c r="AC24" s="66"/>
      <c r="AD24" s="66"/>
      <c r="AE24" s="38"/>
      <c r="AF24" s="5"/>
      <c r="AG24" s="37"/>
      <c r="AH24" s="39"/>
      <c r="AI24" s="41"/>
      <c r="AJ24" s="26"/>
      <c r="AK24" s="26"/>
      <c r="AL24" s="26"/>
      <c r="AM24" s="36"/>
      <c r="AN24" s="42"/>
      <c r="AO24" s="84">
        <f>[4]MCSpecialFuel!$S$20</f>
        <v>13785517.269437114</v>
      </c>
      <c r="AP24" s="39"/>
      <c r="AQ24" s="43"/>
      <c r="AR24" s="37"/>
      <c r="AS24" s="37"/>
      <c r="AT24" s="37"/>
      <c r="AU24" s="37"/>
      <c r="AV24" s="37"/>
      <c r="AW24" s="37"/>
      <c r="AX24" s="36"/>
    </row>
    <row r="25" spans="1:190" x14ac:dyDescent="0.3">
      <c r="A25" s="44" t="s">
        <v>5</v>
      </c>
      <c r="B25" s="70">
        <f t="shared" ref="B25:K25" si="21">SUM(B12:B23)</f>
        <v>93731094.989621818</v>
      </c>
      <c r="C25" s="70">
        <f t="shared" si="21"/>
        <v>91857264.974523604</v>
      </c>
      <c r="D25" s="70">
        <f t="shared" si="21"/>
        <v>1873830.0150982076</v>
      </c>
      <c r="E25" s="70">
        <f t="shared" si="21"/>
        <v>93731094.989621818</v>
      </c>
      <c r="F25" s="70">
        <f t="shared" si="21"/>
        <v>1931704.5839</v>
      </c>
      <c r="G25" s="70">
        <f t="shared" si="21"/>
        <v>89925560.390623599</v>
      </c>
      <c r="H25" s="70">
        <f t="shared" si="21"/>
        <v>89925560.390623599</v>
      </c>
      <c r="I25" s="70">
        <f t="shared" si="21"/>
        <v>91799390.405721828</v>
      </c>
      <c r="J25" s="70">
        <f t="shared" si="21"/>
        <v>91799390.405721828</v>
      </c>
      <c r="K25" s="32">
        <f t="shared" si="21"/>
        <v>347152203.66526598</v>
      </c>
      <c r="L25" s="16">
        <f>C25/0.27</f>
        <v>340212092.49823552</v>
      </c>
      <c r="M25" s="32">
        <f t="shared" ref="M25:AL25" si="22">SUM(M12:M23)</f>
        <v>6940111.1670303969</v>
      </c>
      <c r="N25" s="32">
        <f t="shared" si="22"/>
        <v>347152203.66526598</v>
      </c>
      <c r="O25" s="32">
        <f t="shared" si="22"/>
        <v>7154461.4218518529</v>
      </c>
      <c r="P25" s="32">
        <f t="shared" si="22"/>
        <v>333057631.07638371</v>
      </c>
      <c r="Q25" s="32">
        <f t="shared" si="22"/>
        <v>333057631.07638371</v>
      </c>
      <c r="R25" s="32">
        <f t="shared" si="22"/>
        <v>333057631.07638371</v>
      </c>
      <c r="S25" s="45">
        <f t="shared" si="22"/>
        <v>339997742.24341422</v>
      </c>
      <c r="T25" s="32">
        <f t="shared" si="22"/>
        <v>6226113.0600000005</v>
      </c>
      <c r="U25" s="32">
        <f t="shared" si="22"/>
        <v>8190214.8300000001</v>
      </c>
      <c r="V25" s="32">
        <f t="shared" si="22"/>
        <v>-1964101.7700000003</v>
      </c>
      <c r="W25" s="32">
        <f t="shared" si="22"/>
        <v>-1961035.5799999998</v>
      </c>
      <c r="X25" s="31">
        <f t="shared" si="22"/>
        <v>-1964101.77</v>
      </c>
      <c r="Y25" s="32">
        <f t="shared" si="22"/>
        <v>23059678</v>
      </c>
      <c r="Z25" s="32">
        <f t="shared" si="22"/>
        <v>30334129</v>
      </c>
      <c r="AA25" s="32">
        <f t="shared" si="22"/>
        <v>-7274451</v>
      </c>
      <c r="AB25" s="32">
        <f t="shared" si="22"/>
        <v>41391295.109999999</v>
      </c>
      <c r="AC25" s="32">
        <f t="shared" si="22"/>
        <v>50706049.68</v>
      </c>
      <c r="AD25" s="32">
        <f t="shared" si="22"/>
        <v>-9314754.5699999984</v>
      </c>
      <c r="AE25" s="32">
        <f t="shared" si="22"/>
        <v>-9093168.879999999</v>
      </c>
      <c r="AF25" s="31">
        <f>SUM(AF12:AF23)</f>
        <v>-9318141.4499999993</v>
      </c>
      <c r="AG25" s="32">
        <f t="shared" si="22"/>
        <v>153301093</v>
      </c>
      <c r="AH25" s="32">
        <f t="shared" si="22"/>
        <v>187800184</v>
      </c>
      <c r="AI25" s="46">
        <f t="shared" si="22"/>
        <v>-34511635</v>
      </c>
      <c r="AJ25" s="32">
        <f t="shared" si="22"/>
        <v>2091359.01</v>
      </c>
      <c r="AK25" s="32">
        <f>SUM(AK12:AK23)</f>
        <v>3128519.44</v>
      </c>
      <c r="AL25" s="32">
        <f t="shared" si="22"/>
        <v>819875.27999999991</v>
      </c>
      <c r="AM25" s="45">
        <f t="shared" si="14"/>
        <v>6039753.7300000004</v>
      </c>
      <c r="AN25" s="34">
        <v>0.27</v>
      </c>
      <c r="AO25" s="61">
        <f>SUM(AO12:AO24)</f>
        <v>77543224.065544263</v>
      </c>
      <c r="AP25" s="4">
        <f>SUM(AP12:AP23)</f>
        <v>80472017.495721817</v>
      </c>
      <c r="AQ25" s="12">
        <f>S25+AM25</f>
        <v>346037495.97341424</v>
      </c>
      <c r="AR25" s="4">
        <f>Y25+AG25</f>
        <v>176360771</v>
      </c>
      <c r="AS25" s="4">
        <f>Z25+AH25</f>
        <v>218134313</v>
      </c>
      <c r="AT25" s="4">
        <f>AQ25+AR25-AS25</f>
        <v>304263953.97341424</v>
      </c>
      <c r="AU25" s="4">
        <f>AM25</f>
        <v>6039753.7300000004</v>
      </c>
      <c r="AV25" s="4">
        <f>AT25-AU25</f>
        <v>298224200.24341422</v>
      </c>
      <c r="AW25" s="4">
        <v>0</v>
      </c>
      <c r="AX25" s="19">
        <f>AV25-AW25</f>
        <v>298224200.24341422</v>
      </c>
    </row>
    <row r="26" spans="1:190" ht="34.799999999999997" x14ac:dyDescent="0.3">
      <c r="A26" s="12" t="s">
        <v>92</v>
      </c>
      <c r="B26" s="4" t="s">
        <v>93</v>
      </c>
      <c r="C26" s="117" t="s">
        <v>109</v>
      </c>
      <c r="D26" s="4" t="s">
        <v>93</v>
      </c>
      <c r="E26" s="4" t="s">
        <v>93</v>
      </c>
      <c r="F26" s="117" t="s">
        <v>109</v>
      </c>
      <c r="G26" s="4" t="s">
        <v>93</v>
      </c>
      <c r="H26" s="4" t="s">
        <v>93</v>
      </c>
      <c r="I26" s="4" t="s">
        <v>93</v>
      </c>
      <c r="J26" s="4" t="s">
        <v>93</v>
      </c>
      <c r="K26" s="117" t="s">
        <v>109</v>
      </c>
      <c r="L26" s="4" t="s">
        <v>93</v>
      </c>
      <c r="M26" s="4" t="s">
        <v>93</v>
      </c>
      <c r="N26" s="4" t="s">
        <v>93</v>
      </c>
      <c r="O26" s="4" t="s">
        <v>93</v>
      </c>
      <c r="P26" s="4" t="s">
        <v>93</v>
      </c>
      <c r="Q26" s="4" t="s">
        <v>93</v>
      </c>
      <c r="R26" s="4" t="s">
        <v>93</v>
      </c>
      <c r="S26" s="19" t="s">
        <v>93</v>
      </c>
      <c r="T26" s="4" t="s">
        <v>93</v>
      </c>
      <c r="U26" s="4" t="s">
        <v>93</v>
      </c>
      <c r="V26" s="4" t="s">
        <v>93</v>
      </c>
      <c r="W26" s="4" t="s">
        <v>104</v>
      </c>
      <c r="X26" s="4"/>
      <c r="Y26" s="4" t="s">
        <v>104</v>
      </c>
      <c r="Z26" s="4" t="s">
        <v>104</v>
      </c>
      <c r="AA26" s="4" t="s">
        <v>93</v>
      </c>
      <c r="AB26" s="4" t="s">
        <v>93</v>
      </c>
      <c r="AC26" s="4" t="s">
        <v>93</v>
      </c>
      <c r="AD26" s="4" t="s">
        <v>93</v>
      </c>
      <c r="AE26" s="4" t="s">
        <v>94</v>
      </c>
      <c r="AF26" s="4"/>
      <c r="AG26" s="4" t="s">
        <v>94</v>
      </c>
      <c r="AH26" s="4" t="s">
        <v>94</v>
      </c>
      <c r="AI26" s="4" t="s">
        <v>94</v>
      </c>
      <c r="AJ26" s="4" t="s">
        <v>139</v>
      </c>
      <c r="AK26" s="4" t="s">
        <v>139</v>
      </c>
      <c r="AL26" s="4" t="s">
        <v>96</v>
      </c>
      <c r="AM26" s="4" t="s">
        <v>93</v>
      </c>
      <c r="AN26" s="4" t="s">
        <v>144</v>
      </c>
      <c r="AO26" s="151">
        <f>D25</f>
        <v>1873830.0150982076</v>
      </c>
      <c r="AP26" s="4"/>
      <c r="AQ26" s="12">
        <f t="shared" ref="AQ26:AV26" si="23">SUM(AQ12:AQ23)</f>
        <v>345857804.97341418</v>
      </c>
      <c r="AR26" s="4">
        <f t="shared" si="23"/>
        <v>176360771</v>
      </c>
      <c r="AS26" s="4">
        <f t="shared" si="23"/>
        <v>218134313</v>
      </c>
      <c r="AT26" s="4">
        <f t="shared" si="23"/>
        <v>304084262.97341418</v>
      </c>
      <c r="AU26" s="4">
        <f t="shared" si="23"/>
        <v>6039753.7299999995</v>
      </c>
      <c r="AV26" s="4">
        <f t="shared" si="23"/>
        <v>298044509.24341416</v>
      </c>
      <c r="AW26" s="4"/>
      <c r="AX26" s="4">
        <f>SUM(AX12:AX23)</f>
        <v>298044509.24341416</v>
      </c>
    </row>
    <row r="27" spans="1:190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 t="s">
        <v>141</v>
      </c>
      <c r="AO27" s="151">
        <f>SUM(AO25:AO26)</f>
        <v>79417054.080642477</v>
      </c>
      <c r="AP27" s="11">
        <f>AO29/AP25-1</f>
        <v>3.4180467565201988E-2</v>
      </c>
      <c r="AQ27" s="4"/>
      <c r="AR27" s="4"/>
      <c r="AS27" s="4"/>
      <c r="AT27" s="4"/>
      <c r="AU27" s="4"/>
      <c r="AV27" s="4"/>
      <c r="AW27" s="4"/>
      <c r="AX27" s="4"/>
    </row>
    <row r="28" spans="1:190" x14ac:dyDescent="0.3">
      <c r="A28" s="48" t="s">
        <v>63</v>
      </c>
      <c r="B28" s="9"/>
      <c r="C28" s="18"/>
      <c r="D28" s="9"/>
      <c r="E28" s="9"/>
      <c r="F28" s="9"/>
      <c r="G28" s="9"/>
      <c r="H28" s="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150" t="s">
        <v>143</v>
      </c>
      <c r="AO28" s="153">
        <f>$F$25</f>
        <v>1931704.5839</v>
      </c>
      <c r="AP28" s="9"/>
      <c r="AQ28" s="9"/>
      <c r="AR28" s="9"/>
      <c r="AS28" s="9"/>
      <c r="AT28" s="9"/>
      <c r="AU28" s="9"/>
      <c r="AV28" s="9"/>
      <c r="AW28" s="9"/>
      <c r="AX28" s="18"/>
    </row>
    <row r="29" spans="1:190" x14ac:dyDescent="0.3">
      <c r="A29" s="52"/>
      <c r="B29" s="52"/>
      <c r="C29" s="52"/>
      <c r="D29" s="52"/>
      <c r="E29" s="72"/>
      <c r="F29" s="52"/>
      <c r="G29" s="52"/>
      <c r="H29" s="5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6"/>
      <c r="AM29" s="4"/>
      <c r="AN29" s="4"/>
      <c r="AO29" s="152">
        <f>SUM(AO26:AO28)</f>
        <v>83222588.679640695</v>
      </c>
      <c r="AP29" s="47"/>
      <c r="AQ29" s="49"/>
      <c r="AR29" s="4"/>
      <c r="AS29" s="4"/>
      <c r="AT29" s="4"/>
      <c r="AU29" s="4"/>
      <c r="AV29" s="4"/>
      <c r="AW29" s="4"/>
      <c r="AX29" s="4"/>
    </row>
    <row r="30" spans="1:190" x14ac:dyDescent="0.3">
      <c r="A30" s="52"/>
      <c r="B30" s="52"/>
      <c r="C30" s="54"/>
      <c r="D30" s="52"/>
      <c r="E30" s="72"/>
      <c r="F30" s="52"/>
      <c r="G30" s="52"/>
      <c r="H30" s="5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9" t="s">
        <v>142</v>
      </c>
      <c r="AO30" s="83">
        <f>H25</f>
        <v>89925560.390623599</v>
      </c>
      <c r="AP30" s="4"/>
      <c r="AQ30" s="4"/>
      <c r="AR30" s="4"/>
      <c r="AS30" s="4"/>
      <c r="AT30" s="4"/>
      <c r="AU30" s="4"/>
      <c r="AV30" s="4"/>
      <c r="AW30" s="4"/>
      <c r="AX30" s="4"/>
    </row>
    <row r="31" spans="1:190" ht="32.4" x14ac:dyDescent="0.55000000000000004">
      <c r="A31" s="52"/>
      <c r="B31" s="52"/>
      <c r="C31" s="107"/>
      <c r="D31" s="52"/>
      <c r="E31" s="72"/>
      <c r="F31" s="52"/>
      <c r="G31" s="52"/>
      <c r="H31" s="5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3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53" t="s">
        <v>107</v>
      </c>
      <c r="AP31" s="4"/>
      <c r="AQ31" s="8" t="s">
        <v>97</v>
      </c>
      <c r="AR31" s="8" t="s">
        <v>97</v>
      </c>
      <c r="AS31" s="8" t="s">
        <v>97</v>
      </c>
      <c r="AT31" s="8" t="s">
        <v>97</v>
      </c>
      <c r="AU31" s="8" t="s">
        <v>97</v>
      </c>
      <c r="AV31" s="8" t="s">
        <v>97</v>
      </c>
      <c r="AW31" s="8" t="s">
        <v>97</v>
      </c>
      <c r="AX31" s="8" t="s">
        <v>97</v>
      </c>
    </row>
    <row r="32" spans="1:190" x14ac:dyDescent="0.3">
      <c r="A32" s="52"/>
      <c r="B32" s="52"/>
      <c r="C32" s="54"/>
      <c r="D32" s="52"/>
      <c r="E32" s="72"/>
      <c r="F32" s="52"/>
      <c r="G32" s="52"/>
      <c r="H32" s="5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3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12"/>
      <c r="AM32" s="4"/>
      <c r="AN32" s="4"/>
      <c r="AO32" s="4" t="s">
        <v>108</v>
      </c>
      <c r="AP32" s="4"/>
      <c r="AQ32" s="8" t="s">
        <v>98</v>
      </c>
      <c r="AR32" s="8" t="s">
        <v>98</v>
      </c>
      <c r="AS32" s="8" t="s">
        <v>98</v>
      </c>
      <c r="AT32" s="8" t="s">
        <v>98</v>
      </c>
      <c r="AU32" s="8" t="s">
        <v>99</v>
      </c>
      <c r="AV32" s="8" t="s">
        <v>100</v>
      </c>
      <c r="AW32" s="8" t="s">
        <v>101</v>
      </c>
      <c r="AX32" s="8" t="s">
        <v>102</v>
      </c>
    </row>
    <row r="33" spans="1:50" x14ac:dyDescent="0.3">
      <c r="A33" s="52"/>
      <c r="B33" s="54"/>
      <c r="C33" s="54"/>
      <c r="D33" s="54"/>
      <c r="E33" s="72"/>
      <c r="F33" s="54"/>
      <c r="G33" s="54"/>
      <c r="H33" s="5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6"/>
      <c r="AP33" s="34"/>
      <c r="AQ33" s="4"/>
      <c r="AR33" s="4"/>
      <c r="AS33" s="4"/>
      <c r="AT33" s="8"/>
      <c r="AU33" s="4"/>
      <c r="AV33" s="4"/>
      <c r="AW33" s="4"/>
      <c r="AX33" s="4"/>
    </row>
    <row r="34" spans="1:50" x14ac:dyDescent="0.3">
      <c r="A34" s="52"/>
      <c r="B34" s="52"/>
      <c r="C34" s="52"/>
      <c r="D34" s="52"/>
      <c r="E34" s="72"/>
      <c r="F34" s="55"/>
      <c r="G34" s="55"/>
      <c r="H34" s="5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0"/>
      <c r="AN34" s="4"/>
      <c r="AO34" s="6"/>
      <c r="AP34" s="5"/>
      <c r="AQ34" s="4"/>
      <c r="AR34" s="4"/>
      <c r="AS34" s="4"/>
      <c r="AT34" s="4"/>
      <c r="AU34" s="4"/>
      <c r="AV34" s="4"/>
      <c r="AW34" s="4"/>
      <c r="AX34" s="4"/>
    </row>
    <row r="35" spans="1:50" x14ac:dyDescent="0.3">
      <c r="A35" s="52"/>
      <c r="B35" s="52"/>
      <c r="C35" s="52"/>
      <c r="D35" s="52"/>
      <c r="E35" s="72"/>
      <c r="F35" s="55"/>
      <c r="G35" s="55"/>
      <c r="H35" s="5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5"/>
      <c r="AQ35" s="4"/>
      <c r="AR35" s="4"/>
      <c r="AS35" s="49"/>
      <c r="AT35" s="4"/>
      <c r="AU35" s="4"/>
      <c r="AV35" s="4"/>
      <c r="AW35" s="4"/>
      <c r="AX35" s="4"/>
    </row>
    <row r="36" spans="1:50" x14ac:dyDescent="0.3">
      <c r="A36" s="52"/>
      <c r="B36" s="52"/>
      <c r="C36" s="52"/>
      <c r="D36" s="52"/>
      <c r="E36" s="72"/>
      <c r="F36" s="55"/>
      <c r="G36" s="55"/>
      <c r="H36" s="5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36"/>
  <sheetViews>
    <sheetView topLeftCell="B7" zoomScale="75" workbookViewId="0">
      <selection activeCell="K12" sqref="K12"/>
    </sheetView>
  </sheetViews>
  <sheetFormatPr defaultRowHeight="18.600000000000001" x14ac:dyDescent="0.3"/>
  <cols>
    <col min="1" max="1" width="18.0703125" customWidth="1"/>
    <col min="2" max="2" width="14.640625" customWidth="1"/>
    <col min="3" max="3" width="15.35546875" customWidth="1"/>
    <col min="4" max="4" width="15" customWidth="1"/>
    <col min="5" max="5" width="16.640625" customWidth="1"/>
    <col min="6" max="6" width="12.640625" customWidth="1"/>
    <col min="7" max="7" width="15.5703125" customWidth="1"/>
    <col min="8" max="8" width="15.35546875" customWidth="1"/>
    <col min="9" max="10" width="14.640625" customWidth="1"/>
    <col min="11" max="11" width="13.35546875" customWidth="1"/>
    <col min="12" max="21" width="12.640625" customWidth="1"/>
    <col min="22" max="22" width="14.640625" customWidth="1"/>
    <col min="23" max="26" width="12.640625" customWidth="1"/>
    <col min="27" max="27" width="18.640625" customWidth="1"/>
    <col min="28" max="30" width="12.640625" customWidth="1"/>
    <col min="31" max="31" width="15.640625" customWidth="1"/>
    <col min="32" max="34" width="12.640625" customWidth="1"/>
    <col min="35" max="35" width="17.7109375" customWidth="1"/>
    <col min="36" max="36" width="13.42578125" customWidth="1"/>
    <col min="37" max="37" width="15.42578125" customWidth="1"/>
    <col min="38" max="40" width="12.640625" customWidth="1"/>
    <col min="41" max="41" width="15.7109375" customWidth="1"/>
    <col min="42" max="42" width="18.42578125" customWidth="1"/>
    <col min="43" max="43" width="12.640625" customWidth="1"/>
    <col min="44" max="44" width="15.2109375" customWidth="1"/>
    <col min="45" max="86" width="12.640625" customWidth="1"/>
  </cols>
  <sheetData>
    <row r="1" spans="1:51" ht="22.8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/>
      <c r="AQ1" s="2"/>
      <c r="AR1" s="2"/>
      <c r="AS1" s="2"/>
      <c r="AT1" s="2"/>
      <c r="AU1" s="2"/>
      <c r="AV1" s="2"/>
      <c r="AW1" s="2"/>
      <c r="AX1" s="2"/>
      <c r="AY1" s="2"/>
    </row>
    <row r="2" spans="1:51" ht="30" x14ac:dyDescent="0.5">
      <c r="A2" s="1" t="s">
        <v>146</v>
      </c>
      <c r="B2" s="4"/>
      <c r="C2" s="4"/>
      <c r="D2" s="119"/>
      <c r="E2" s="4"/>
      <c r="F2" s="4"/>
      <c r="G2" s="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6"/>
      <c r="AQ2" s="4"/>
      <c r="AR2" s="4"/>
      <c r="AS2" s="4"/>
      <c r="AT2" s="4"/>
      <c r="AU2" s="4"/>
      <c r="AV2" s="4"/>
      <c r="AW2" s="4"/>
      <c r="AX2" s="4"/>
      <c r="AY2" s="4"/>
    </row>
    <row r="3" spans="1:5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6"/>
      <c r="AQ3" s="4"/>
      <c r="AR3" s="4"/>
      <c r="AS3" s="4"/>
      <c r="AT3" s="4"/>
      <c r="AU3" s="4"/>
      <c r="AV3" s="4"/>
      <c r="AW3" s="4"/>
      <c r="AX3" s="4"/>
      <c r="AY3" s="4"/>
    </row>
    <row r="4" spans="1:51" x14ac:dyDescent="0.3">
      <c r="A4" s="118" t="s">
        <v>128</v>
      </c>
      <c r="B4" s="4"/>
      <c r="C4" s="4"/>
      <c r="D4" s="4" t="s">
        <v>2</v>
      </c>
      <c r="E4" s="10">
        <v>41226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6"/>
      <c r="AQ4" s="11"/>
      <c r="AR4" s="4"/>
      <c r="AS4" s="4"/>
      <c r="AT4" s="4"/>
      <c r="AU4" s="4"/>
      <c r="AV4" s="4"/>
      <c r="AW4" s="4"/>
      <c r="AX4" s="4"/>
      <c r="AY4" s="4"/>
    </row>
    <row r="5" spans="1:51" x14ac:dyDescent="0.3">
      <c r="A5" s="10">
        <f ca="1">NOW()</f>
        <v>41716.514762384257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6"/>
      <c r="AQ5" s="4"/>
      <c r="AR5" s="4"/>
      <c r="AS5" s="4"/>
      <c r="AT5" s="4"/>
      <c r="AU5" s="4"/>
      <c r="AV5" s="4"/>
      <c r="AW5" s="4"/>
      <c r="AX5" s="4"/>
      <c r="AY5" s="4"/>
    </row>
    <row r="6" spans="1:5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6"/>
      <c r="AQ6" s="6"/>
      <c r="AR6" s="4"/>
      <c r="AS6" s="4"/>
      <c r="AT6" s="4"/>
      <c r="AU6" s="4"/>
      <c r="AV6" s="4"/>
      <c r="AW6" s="4"/>
      <c r="AX6" s="4"/>
      <c r="AY6" s="4"/>
    </row>
    <row r="7" spans="1:51" x14ac:dyDescent="0.3">
      <c r="A7" s="4"/>
      <c r="B7" s="13" t="s">
        <v>4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 t="s">
        <v>1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5"/>
      <c r="AJ7" s="121"/>
      <c r="AK7" s="127"/>
      <c r="AL7" s="16" t="s">
        <v>127</v>
      </c>
      <c r="AM7" s="17"/>
      <c r="AN7" s="85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1"/>
    </row>
    <row r="8" spans="1:51" x14ac:dyDescent="0.3">
      <c r="A8" s="4"/>
      <c r="B8" s="13" t="s">
        <v>129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5"/>
      <c r="T8" s="14" t="s">
        <v>8</v>
      </c>
      <c r="U8" s="14"/>
      <c r="V8" s="14"/>
      <c r="W8" s="14"/>
      <c r="X8" s="14"/>
      <c r="Y8" s="14"/>
      <c r="Z8" s="14"/>
      <c r="AA8" s="14"/>
      <c r="AB8" s="13" t="s">
        <v>9</v>
      </c>
      <c r="AC8" s="14"/>
      <c r="AD8" s="14"/>
      <c r="AE8" s="14"/>
      <c r="AF8" s="14"/>
      <c r="AG8" s="14"/>
      <c r="AH8" s="14"/>
      <c r="AI8" s="15"/>
      <c r="AJ8" s="120"/>
      <c r="AK8" s="120"/>
      <c r="AL8" s="7"/>
      <c r="AM8" s="20"/>
      <c r="AN8" s="14"/>
      <c r="AO8" s="14"/>
      <c r="AP8" s="14"/>
      <c r="AQ8" s="14"/>
      <c r="AR8" s="14" t="s">
        <v>12</v>
      </c>
      <c r="AS8" s="14"/>
      <c r="AT8" s="14"/>
      <c r="AU8" s="14"/>
      <c r="AV8" s="14"/>
      <c r="AW8" s="14"/>
      <c r="AX8" s="14"/>
      <c r="AY8" s="15"/>
    </row>
    <row r="9" spans="1:51" x14ac:dyDescent="0.3">
      <c r="A9" s="16"/>
      <c r="B9" s="21" t="s">
        <v>14</v>
      </c>
      <c r="C9" s="22" t="s">
        <v>15</v>
      </c>
      <c r="D9" s="22" t="s">
        <v>16</v>
      </c>
      <c r="E9" s="22" t="s">
        <v>11</v>
      </c>
      <c r="F9" s="22" t="s">
        <v>17</v>
      </c>
      <c r="G9" s="22" t="s">
        <v>18</v>
      </c>
      <c r="H9" s="22" t="s">
        <v>11</v>
      </c>
      <c r="I9" s="22" t="s">
        <v>5</v>
      </c>
      <c r="J9" s="22" t="s">
        <v>19</v>
      </c>
      <c r="K9" s="22" t="s">
        <v>5</v>
      </c>
      <c r="L9" s="22" t="s">
        <v>20</v>
      </c>
      <c r="M9" s="22" t="s">
        <v>16</v>
      </c>
      <c r="N9" s="22" t="s">
        <v>19</v>
      </c>
      <c r="O9" s="22" t="s">
        <v>21</v>
      </c>
      <c r="P9" s="22" t="s">
        <v>18</v>
      </c>
      <c r="Q9" s="22" t="s">
        <v>22</v>
      </c>
      <c r="R9" s="22" t="s">
        <v>23</v>
      </c>
      <c r="S9" s="23" t="s">
        <v>5</v>
      </c>
      <c r="T9" s="22" t="s">
        <v>11</v>
      </c>
      <c r="U9" s="22" t="s">
        <v>24</v>
      </c>
      <c r="V9" s="22" t="s">
        <v>23</v>
      </c>
      <c r="W9" s="22" t="s">
        <v>11</v>
      </c>
      <c r="X9" s="22" t="s">
        <v>11</v>
      </c>
      <c r="Y9" s="22" t="s">
        <v>25</v>
      </c>
      <c r="Z9" s="22" t="s">
        <v>11</v>
      </c>
      <c r="AA9" s="22" t="s">
        <v>37</v>
      </c>
      <c r="AB9" s="21" t="s">
        <v>11</v>
      </c>
      <c r="AC9" s="22" t="s">
        <v>24</v>
      </c>
      <c r="AD9" s="22" t="s">
        <v>23</v>
      </c>
      <c r="AE9" s="22" t="s">
        <v>5</v>
      </c>
      <c r="AF9" s="22" t="s">
        <v>11</v>
      </c>
      <c r="AG9" s="22" t="s">
        <v>25</v>
      </c>
      <c r="AH9" s="22" t="s">
        <v>11</v>
      </c>
      <c r="AI9" s="23" t="s">
        <v>37</v>
      </c>
      <c r="AJ9" s="14" t="s">
        <v>137</v>
      </c>
      <c r="AK9" s="15"/>
      <c r="AL9" s="22" t="s">
        <v>28</v>
      </c>
      <c r="AM9" s="23" t="s">
        <v>29</v>
      </c>
      <c r="AN9" s="16"/>
      <c r="AO9" s="16"/>
      <c r="AP9" s="22" t="s">
        <v>33</v>
      </c>
      <c r="AQ9" s="22" t="s">
        <v>34</v>
      </c>
      <c r="AR9" s="95" t="s">
        <v>35</v>
      </c>
      <c r="AS9" s="22" t="s">
        <v>32</v>
      </c>
      <c r="AT9" s="22" t="s">
        <v>32</v>
      </c>
      <c r="AU9" s="22" t="s">
        <v>30</v>
      </c>
      <c r="AV9" s="22" t="s">
        <v>36</v>
      </c>
      <c r="AW9" s="22" t="s">
        <v>30</v>
      </c>
      <c r="AX9" s="16"/>
      <c r="AY9" s="23" t="s">
        <v>37</v>
      </c>
    </row>
    <row r="10" spans="1:51" x14ac:dyDescent="0.3">
      <c r="A10" s="8" t="s">
        <v>39</v>
      </c>
      <c r="B10" s="24" t="s">
        <v>40</v>
      </c>
      <c r="C10" s="8" t="s">
        <v>41</v>
      </c>
      <c r="D10" s="8" t="s">
        <v>42</v>
      </c>
      <c r="E10" s="8" t="s">
        <v>40</v>
      </c>
      <c r="F10" s="8" t="s">
        <v>43</v>
      </c>
      <c r="G10" s="8" t="s">
        <v>44</v>
      </c>
      <c r="H10" s="8" t="s">
        <v>45</v>
      </c>
      <c r="I10" s="8" t="s">
        <v>46</v>
      </c>
      <c r="J10" s="8" t="s">
        <v>46</v>
      </c>
      <c r="K10" s="8" t="s">
        <v>12</v>
      </c>
      <c r="L10" s="8" t="s">
        <v>47</v>
      </c>
      <c r="M10" s="8" t="s">
        <v>42</v>
      </c>
      <c r="N10" s="8" t="s">
        <v>12</v>
      </c>
      <c r="O10" s="8" t="s">
        <v>43</v>
      </c>
      <c r="P10" s="8" t="s">
        <v>44</v>
      </c>
      <c r="Q10" s="4" t="s">
        <v>48</v>
      </c>
      <c r="R10" s="8" t="s">
        <v>49</v>
      </c>
      <c r="S10" s="25" t="s">
        <v>46</v>
      </c>
      <c r="T10" s="8" t="s">
        <v>50</v>
      </c>
      <c r="U10" s="8" t="s">
        <v>51</v>
      </c>
      <c r="V10" s="8" t="s">
        <v>49</v>
      </c>
      <c r="W10" s="8" t="s">
        <v>45</v>
      </c>
      <c r="X10" s="8" t="s">
        <v>52</v>
      </c>
      <c r="Y10" s="8" t="s">
        <v>12</v>
      </c>
      <c r="Z10" s="8" t="s">
        <v>52</v>
      </c>
      <c r="AA10" s="8" t="s">
        <v>11</v>
      </c>
      <c r="AB10" s="24" t="s">
        <v>50</v>
      </c>
      <c r="AC10" s="112" t="s">
        <v>51</v>
      </c>
      <c r="AD10" s="112" t="s">
        <v>49</v>
      </c>
      <c r="AE10" s="112" t="s">
        <v>11</v>
      </c>
      <c r="AF10" s="112" t="s">
        <v>52</v>
      </c>
      <c r="AG10" s="112" t="s">
        <v>12</v>
      </c>
      <c r="AH10" s="112" t="s">
        <v>52</v>
      </c>
      <c r="AI10" s="25" t="s">
        <v>11</v>
      </c>
      <c r="AJ10" s="128" t="s">
        <v>54</v>
      </c>
      <c r="AK10" s="20"/>
      <c r="AL10" s="8" t="s">
        <v>106</v>
      </c>
      <c r="AM10" s="25" t="s">
        <v>55</v>
      </c>
      <c r="AN10" s="4"/>
      <c r="AO10" s="8" t="s">
        <v>11</v>
      </c>
      <c r="AP10" s="8" t="s">
        <v>57</v>
      </c>
      <c r="AQ10" s="8" t="s">
        <v>56</v>
      </c>
      <c r="AR10" s="96" t="s">
        <v>58</v>
      </c>
      <c r="AS10" s="8" t="s">
        <v>59</v>
      </c>
      <c r="AT10" s="8" t="s">
        <v>60</v>
      </c>
      <c r="AU10" s="8" t="s">
        <v>61</v>
      </c>
      <c r="AV10" s="8" t="s">
        <v>11</v>
      </c>
      <c r="AW10" s="8" t="s">
        <v>60</v>
      </c>
      <c r="AX10" s="8" t="s">
        <v>36</v>
      </c>
      <c r="AY10" s="25" t="s">
        <v>60</v>
      </c>
    </row>
    <row r="11" spans="1:51" x14ac:dyDescent="0.3">
      <c r="A11" s="27">
        <v>2013</v>
      </c>
      <c r="B11" s="28" t="s">
        <v>64</v>
      </c>
      <c r="C11" s="29" t="s">
        <v>65</v>
      </c>
      <c r="D11" s="29" t="s">
        <v>64</v>
      </c>
      <c r="E11" s="29" t="s">
        <v>19</v>
      </c>
      <c r="F11" s="29" t="s">
        <v>31</v>
      </c>
      <c r="G11" s="29" t="s">
        <v>66</v>
      </c>
      <c r="H11" s="29" t="s">
        <v>49</v>
      </c>
      <c r="I11" s="29" t="s">
        <v>67</v>
      </c>
      <c r="J11" s="29" t="s">
        <v>67</v>
      </c>
      <c r="K11" s="29" t="s">
        <v>68</v>
      </c>
      <c r="L11" s="29" t="s">
        <v>12</v>
      </c>
      <c r="M11" s="29" t="s">
        <v>12</v>
      </c>
      <c r="N11" s="29" t="s">
        <v>68</v>
      </c>
      <c r="O11" s="29" t="s">
        <v>69</v>
      </c>
      <c r="P11" s="29" t="s">
        <v>70</v>
      </c>
      <c r="Q11" s="29" t="s">
        <v>12</v>
      </c>
      <c r="R11" s="29" t="s">
        <v>12</v>
      </c>
      <c r="S11" s="30" t="s">
        <v>12</v>
      </c>
      <c r="T11" s="29" t="s">
        <v>71</v>
      </c>
      <c r="U11" s="29" t="s">
        <v>72</v>
      </c>
      <c r="V11" s="29" t="s">
        <v>119</v>
      </c>
      <c r="W11" s="29" t="s">
        <v>49</v>
      </c>
      <c r="X11" s="8" t="s">
        <v>49</v>
      </c>
      <c r="Y11" s="29" t="s">
        <v>74</v>
      </c>
      <c r="Z11" s="29" t="s">
        <v>12</v>
      </c>
      <c r="AA11" s="8" t="s">
        <v>12</v>
      </c>
      <c r="AB11" s="187" t="s">
        <v>71</v>
      </c>
      <c r="AC11" s="29" t="s">
        <v>72</v>
      </c>
      <c r="AD11" s="29" t="s">
        <v>73</v>
      </c>
      <c r="AE11" s="29" t="s">
        <v>45</v>
      </c>
      <c r="AF11" s="29" t="s">
        <v>49</v>
      </c>
      <c r="AG11" s="29" t="s">
        <v>74</v>
      </c>
      <c r="AH11" s="29" t="s">
        <v>12</v>
      </c>
      <c r="AI11" s="30" t="s">
        <v>12</v>
      </c>
      <c r="AJ11" s="129" t="s">
        <v>135</v>
      </c>
      <c r="AK11" s="130" t="s">
        <v>136</v>
      </c>
      <c r="AL11" s="29" t="s">
        <v>12</v>
      </c>
      <c r="AM11" s="30" t="s">
        <v>12</v>
      </c>
      <c r="AN11" s="4"/>
      <c r="AO11" s="8" t="s">
        <v>77</v>
      </c>
      <c r="AP11" s="29" t="s">
        <v>78</v>
      </c>
      <c r="AQ11" s="8" t="s">
        <v>79</v>
      </c>
      <c r="AR11" s="97" t="s">
        <v>80</v>
      </c>
      <c r="AS11" s="8" t="s">
        <v>81</v>
      </c>
      <c r="AT11" s="8" t="s">
        <v>76</v>
      </c>
      <c r="AU11" s="8" t="s">
        <v>82</v>
      </c>
      <c r="AV11" s="8" t="s">
        <v>83</v>
      </c>
      <c r="AW11" s="8" t="s">
        <v>84</v>
      </c>
      <c r="AX11" s="8" t="s">
        <v>85</v>
      </c>
      <c r="AY11" s="25" t="s">
        <v>84</v>
      </c>
    </row>
    <row r="12" spans="1:51" x14ac:dyDescent="0.3">
      <c r="A12" s="68" t="s">
        <v>151</v>
      </c>
      <c r="B12" s="61">
        <f>Diesel!B12+'LPG,CNG,Altern.'!B12</f>
        <v>8242277.7395918379</v>
      </c>
      <c r="C12" s="61">
        <f>Diesel!C12+'LPG,CNG,Altern.'!C12</f>
        <v>8077615.6099999994</v>
      </c>
      <c r="D12" s="5">
        <f>Diesel!D12+'LPG,CNG,Altern.'!D12</f>
        <v>164662.12959183782</v>
      </c>
      <c r="E12" s="83">
        <f>Diesel!E12+'LPG,CNG,Altern.'!E12</f>
        <v>8242277.7395918379</v>
      </c>
      <c r="F12" s="61">
        <f>Diesel!F12+'LPG,CNG,Altern.'!F12</f>
        <v>31509.37</v>
      </c>
      <c r="G12" s="5">
        <f>Diesel!G12+'LPG,CNG,Altern.'!G12</f>
        <v>8046106.2399999993</v>
      </c>
      <c r="H12" s="5">
        <f>Diesel!H12+'LPG,CNG,Altern.'!H12</f>
        <v>8046106.2399999993</v>
      </c>
      <c r="I12" s="5">
        <f>Diesel!I12+'LPG,CNG,Altern.'!I12</f>
        <v>8210768.3695918377</v>
      </c>
      <c r="J12" s="5">
        <f>Diesel!J12+'LPG,CNG,Altern.'!J12</f>
        <v>8210768.3695918377</v>
      </c>
      <c r="K12" s="56">
        <f>[1]SFSUPPLIER!H60</f>
        <v>35041485</v>
      </c>
      <c r="L12" s="4">
        <f>Diesel!L12+'LPG,CNG,Altern.'!L12</f>
        <v>29963780.536315534</v>
      </c>
      <c r="M12" s="4">
        <f>Diesel!M12+'LPG,CNG,Altern.'!M12</f>
        <v>610812.50829971628</v>
      </c>
      <c r="N12" s="4">
        <f>Diesel!N12+'LPG,CNG,Altern.'!N12</f>
        <v>30574593.04461525</v>
      </c>
      <c r="O12" s="4">
        <f>Diesel!O12+'LPG,CNG,Altern.'!O12</f>
        <v>116701.37037037036</v>
      </c>
      <c r="P12" s="4">
        <f>Diesel!P12+'LPG,CNG,Altern.'!P12</f>
        <v>29847079.165945165</v>
      </c>
      <c r="Q12" s="4">
        <f>Diesel!Q12+'LPG,CNG,Altern.'!Q12</f>
        <v>29847079.165945165</v>
      </c>
      <c r="R12" s="4">
        <f>Diesel!R12+'LPG,CNG,Altern.'!R12</f>
        <v>29847079.165945165</v>
      </c>
      <c r="S12" s="19">
        <f>Diesel!S12+'LPG,CNG,Altern.'!S12</f>
        <v>30457891.674244881</v>
      </c>
      <c r="T12" s="5"/>
      <c r="U12" s="5"/>
      <c r="V12" s="5"/>
      <c r="W12" s="61"/>
      <c r="X12" s="122"/>
      <c r="Y12" s="53"/>
      <c r="Z12" s="53"/>
      <c r="AA12" s="16"/>
      <c r="AB12" s="33"/>
      <c r="AC12" s="51"/>
      <c r="AD12" s="51"/>
      <c r="AE12" s="61"/>
      <c r="AF12" s="77"/>
      <c r="AG12" s="53"/>
      <c r="AH12" s="53"/>
      <c r="AI12" s="79"/>
      <c r="AJ12" s="73">
        <f>Diesel!AJ12+'LPG,CNG,Altern.'!AJ12</f>
        <v>106704</v>
      </c>
      <c r="AK12" s="73">
        <f>Diesel!AK12</f>
        <v>473043</v>
      </c>
      <c r="AL12" s="73">
        <f>Diesel!AL12+'LPG,CNG,Altern.'!AK12</f>
        <v>91467.975458409055</v>
      </c>
      <c r="AM12" s="75">
        <f>SUM(AJ12:AL12)</f>
        <v>671214.97545840906</v>
      </c>
      <c r="AN12" s="16"/>
      <c r="AO12" s="123" t="s">
        <v>122</v>
      </c>
      <c r="AP12" s="61">
        <f>Diesel!AO12+'LPG,CNG,Altern.'!AO12</f>
        <v>53043.109815354706</v>
      </c>
      <c r="AQ12" s="32">
        <f>Diesel!AP12+'LPG,CNG,Altern.'!AP12</f>
        <v>8523701.4100736585</v>
      </c>
      <c r="AR12" s="98">
        <f>Diesel!AQ12+'LPG,CNG,Altern.'!AQ12</f>
        <v>30763937.629629631</v>
      </c>
      <c r="AS12" s="16">
        <f>Diesel!AR12+'LPG,CNG,Altern.'!AR12</f>
        <v>0</v>
      </c>
      <c r="AT12" s="16">
        <f>Diesel!AS12+'LPG,CNG,Altern.'!AS12</f>
        <v>365169.02007365774</v>
      </c>
      <c r="AU12" s="74">
        <f>Diesel!AT12+'LPG,CNG,Altern.'!AT12</f>
        <v>30888001.60508804</v>
      </c>
      <c r="AV12" s="16">
        <f>Diesel!AU12+'LPG,CNG,Altern.'!AU12</f>
        <v>788256.04461524868</v>
      </c>
      <c r="AW12" s="16">
        <f>Diesel!AV12+'LPG,CNG,Altern.'!AV12</f>
        <v>30216786.629629631</v>
      </c>
      <c r="AX12" s="16">
        <f>Diesel!AW12+'LPG,CNG,Altern.'!AW12</f>
        <v>241105.04461524868</v>
      </c>
      <c r="AY12" s="17">
        <f>Diesel!AX12+'LPG,CNG,Altern.'!AX12</f>
        <v>30216786.629629631</v>
      </c>
    </row>
    <row r="13" spans="1:51" x14ac:dyDescent="0.3">
      <c r="A13" s="19" t="s">
        <v>3</v>
      </c>
      <c r="B13" s="61">
        <f>Diesel!B13+'LPG,CNG,Altern.'!B13</f>
        <v>8688668.7351020407</v>
      </c>
      <c r="C13" s="61">
        <f>Diesel!C13+'LPG,CNG,Altern.'!C13</f>
        <v>8514895.3499999996</v>
      </c>
      <c r="D13" s="5">
        <f>Diesel!D13+'LPG,CNG,Altern.'!D13</f>
        <v>173773.38510204075</v>
      </c>
      <c r="E13" s="83">
        <f>Diesel!E13+'LPG,CNG,Altern.'!E13</f>
        <v>8688668.7351020407</v>
      </c>
      <c r="F13" s="61">
        <f>Diesel!F13+'LPG,CNG,Altern.'!F13</f>
        <v>93585.31</v>
      </c>
      <c r="G13" s="5">
        <f>Diesel!G13+'LPG,CNG,Altern.'!G13</f>
        <v>8421310.040000001</v>
      </c>
      <c r="H13" s="5">
        <f>Diesel!H13+'LPG,CNG,Altern.'!H13</f>
        <v>8421310.040000001</v>
      </c>
      <c r="I13" s="5">
        <f>Diesel!I13+'LPG,CNG,Altern.'!I13</f>
        <v>8595083.4251020402</v>
      </c>
      <c r="J13" s="5">
        <f>Diesel!J13+'LPG,CNG,Altern.'!J13</f>
        <v>8595083.425102042</v>
      </c>
      <c r="K13" s="56">
        <f>[1]SFSUPPLIER!H61</f>
        <v>33682404</v>
      </c>
      <c r="L13" s="4">
        <f>Diesel!L13+'LPG,CNG,Altern.'!L13</f>
        <v>31579367.059403561</v>
      </c>
      <c r="M13" s="4">
        <f>Diesel!M13+'LPG,CNG,Altern.'!M13</f>
        <v>644476.91806794831</v>
      </c>
      <c r="N13" s="4">
        <f>Diesel!N13+'LPG,CNG,Altern.'!N13</f>
        <v>32223843.977471508</v>
      </c>
      <c r="O13" s="4">
        <f>Diesel!O13+'LPG,CNG,Altern.'!O13</f>
        <v>346612.25925925921</v>
      </c>
      <c r="P13" s="4">
        <f>Diesel!P13+'LPG,CNG,Altern.'!P13</f>
        <v>31232754.800144304</v>
      </c>
      <c r="Q13" s="4">
        <f>Diesel!Q13+'LPG,CNG,Altern.'!Q13</f>
        <v>31232754.800144304</v>
      </c>
      <c r="R13" s="4">
        <f>Diesel!R13+'LPG,CNG,Altern.'!R13</f>
        <v>31232754.800144304</v>
      </c>
      <c r="S13" s="19">
        <f>Diesel!S13+'LPG,CNG,Altern.'!S13</f>
        <v>31877231.718212247</v>
      </c>
      <c r="T13" s="5"/>
      <c r="U13" s="5"/>
      <c r="V13" s="5"/>
      <c r="W13" s="61"/>
      <c r="X13" s="56"/>
      <c r="Y13" s="53"/>
      <c r="Z13" s="53"/>
      <c r="AA13" s="4"/>
      <c r="AB13" s="33"/>
      <c r="AC13" s="4"/>
      <c r="AD13" s="4"/>
      <c r="AE13" s="61"/>
      <c r="AF13" s="53"/>
      <c r="AG13" s="53"/>
      <c r="AH13" s="53"/>
      <c r="AI13" s="80"/>
      <c r="AJ13" s="73">
        <f>Diesel!AJ13+'LPG,CNG,Altern.'!AJ13</f>
        <v>107516</v>
      </c>
      <c r="AK13" s="73">
        <f>Diesel!AK13</f>
        <v>477873</v>
      </c>
      <c r="AL13" s="73">
        <f>Diesel!AL13+'LPG,CNG,Altern.'!AK13</f>
        <v>91345.282195908308</v>
      </c>
      <c r="AM13" s="75">
        <f t="shared" ref="AM13:AM23" si="0">SUM(AJ13:AL13)</f>
        <v>676734.28219590825</v>
      </c>
      <c r="AN13" s="4"/>
      <c r="AO13" s="124" t="s">
        <v>122</v>
      </c>
      <c r="AP13" s="61">
        <f>Diesel!AO13+'LPG,CNG,Altern.'!AO13</f>
        <v>48261.395043731784</v>
      </c>
      <c r="AQ13" s="18">
        <f>Diesel!AP13+'LPG,CNG,Altern.'!AP13</f>
        <v>8892706.929667417</v>
      </c>
      <c r="AR13" s="99">
        <f>Diesel!AQ13+'LPG,CNG,Altern.'!AQ13</f>
        <v>32208881.740740739</v>
      </c>
      <c r="AS13" s="4">
        <f>Diesel!AR13+'LPG,CNG,Altern.'!AR13</f>
        <v>0</v>
      </c>
      <c r="AT13" s="4">
        <f>Diesel!AS13+'LPG,CNG,Altern.'!AS13</f>
        <v>345084.25966741639</v>
      </c>
      <c r="AU13" s="56">
        <f>Diesel!AT13+'LPG,CNG,Altern.'!AT13</f>
        <v>32334596.022936646</v>
      </c>
      <c r="AV13" s="4">
        <f>Diesel!AU13+'LPG,CNG,Altern.'!AU13</f>
        <v>770389.97747150809</v>
      </c>
      <c r="AW13" s="4">
        <f>Diesel!AV13+'LPG,CNG,Altern.'!AV13</f>
        <v>31657861.740740739</v>
      </c>
      <c r="AX13" s="4">
        <f>Diesel!AW13+'LPG,CNG,Altern.'!AW13</f>
        <v>219369.97747150809</v>
      </c>
      <c r="AY13" s="75">
        <f>Diesel!AX13+'LPG,CNG,Altern.'!AX13</f>
        <v>31657861.740740739</v>
      </c>
    </row>
    <row r="14" spans="1:51" x14ac:dyDescent="0.3">
      <c r="A14" s="19" t="s">
        <v>6</v>
      </c>
      <c r="B14" s="61">
        <f>Diesel!B14+'LPG,CNG,Altern.'!B14</f>
        <v>7867069.6336734695</v>
      </c>
      <c r="C14" s="61">
        <f>Diesel!C14+'LPG,CNG,Altern.'!C14</f>
        <v>7709844.21</v>
      </c>
      <c r="D14" s="5">
        <f>Diesel!D14+'LPG,CNG,Altern.'!D14</f>
        <v>157225.42367346969</v>
      </c>
      <c r="E14" s="83">
        <f>Diesel!E14+'LPG,CNG,Altern.'!E14</f>
        <v>7867069.6336734695</v>
      </c>
      <c r="F14" s="61">
        <f>Diesel!F14+'LPG,CNG,Altern.'!F14</f>
        <v>184403.18</v>
      </c>
      <c r="G14" s="5">
        <f>Diesel!G14+'LPG,CNG,Altern.'!G14</f>
        <v>7525441.0300000003</v>
      </c>
      <c r="H14" s="5">
        <f>Diesel!H14+'LPG,CNG,Altern.'!H14</f>
        <v>7525441.0300000003</v>
      </c>
      <c r="I14" s="5">
        <f>Diesel!I14+'LPG,CNG,Altern.'!I14</f>
        <v>7682666.4536734698</v>
      </c>
      <c r="J14" s="5">
        <f>Diesel!J14+'LPG,CNG,Altern.'!J14</f>
        <v>7682666.4536734698</v>
      </c>
      <c r="K14" s="56">
        <f>[1]SFSUPPLIER!H62</f>
        <v>33311602</v>
      </c>
      <c r="L14" s="4">
        <f>Diesel!L14+'LPG,CNG,Altern.'!L14</f>
        <v>28598178.189273689</v>
      </c>
      <c r="M14" s="4">
        <f>Diesel!M14+'LPG,CNG,Altern.'!M14</f>
        <v>583198.00915373466</v>
      </c>
      <c r="N14" s="4">
        <f>Diesel!N14+'LPG,CNG,Altern.'!N14</f>
        <v>29181376.198427424</v>
      </c>
      <c r="O14" s="4">
        <f>Diesel!O14+'LPG,CNG,Altern.'!O14</f>
        <v>682974.74074074067</v>
      </c>
      <c r="P14" s="4">
        <f>Diesel!P14+'LPG,CNG,Altern.'!P14</f>
        <v>27915203.44853295</v>
      </c>
      <c r="Q14" s="4">
        <f>Diesel!Q14+'LPG,CNG,Altern.'!Q14</f>
        <v>27915203.44853295</v>
      </c>
      <c r="R14" s="4">
        <f>Diesel!R14+'LPG,CNG,Altern.'!R14</f>
        <v>27915203.44853295</v>
      </c>
      <c r="S14" s="19">
        <f>Diesel!S14+'LPG,CNG,Altern.'!S14</f>
        <v>28498401.457686681</v>
      </c>
      <c r="T14" s="5">
        <f>Diesel!T14+'LPG,CNG,Altern.'!T14</f>
        <v>1439700.75</v>
      </c>
      <c r="U14" s="5">
        <f>Diesel!U14+'LPG,CNG,Altern.'!U14</f>
        <v>1953317.1600000001</v>
      </c>
      <c r="V14" s="5">
        <f>Diesel!V14+'LPG,CNG,Altern.'!V14</f>
        <v>-513616.41000000015</v>
      </c>
      <c r="W14" s="61">
        <f>Diesel!W14+'LPG,CNG,Altern.'!W14</f>
        <v>-509305.2</v>
      </c>
      <c r="X14" s="77">
        <f>Diesel!X14+'LPG,CNG,Altern.'!X14</f>
        <v>-513616.41000000003</v>
      </c>
      <c r="Y14" s="53">
        <f>Diesel!Y14+'LPG,CNG,Altern.'!Y14</f>
        <v>5332225</v>
      </c>
      <c r="Z14" s="53">
        <f>Diesel!Z14+'LPG,CNG,Altern.'!Z14</f>
        <v>7234508</v>
      </c>
      <c r="AA14" s="4">
        <f>Diesel!AA14+'LPG,CNG,Altern.'!AA14</f>
        <v>-1902283</v>
      </c>
      <c r="AB14" s="35">
        <f>Diesel!AB14</f>
        <v>10978234.83</v>
      </c>
      <c r="AC14" s="18">
        <f>Diesel!AC14</f>
        <v>14216475.24</v>
      </c>
      <c r="AD14" s="5">
        <f>Diesel!AD14</f>
        <v>-3238240.41</v>
      </c>
      <c r="AE14" s="61">
        <f>Diesel!AE14</f>
        <v>-3131184.6999999993</v>
      </c>
      <c r="AF14" s="77">
        <f>Diesel!AF14</f>
        <v>-3238240.41</v>
      </c>
      <c r="AG14" s="53">
        <f>Diesel!AG14</f>
        <v>40660129</v>
      </c>
      <c r="AH14" s="53">
        <f>Diesel!AH14</f>
        <v>52653612</v>
      </c>
      <c r="AI14" s="79">
        <f>Diesel!AI14</f>
        <v>-11993483</v>
      </c>
      <c r="AJ14" s="73">
        <f>Diesel!AJ14+'LPG,CNG,Altern.'!AJ14</f>
        <v>117896</v>
      </c>
      <c r="AK14" s="73">
        <f>Diesel!AK14</f>
        <v>436596</v>
      </c>
      <c r="AL14" s="73">
        <f>Diesel!AL14+'LPG,CNG,Altern.'!AK14</f>
        <v>87221.261613517796</v>
      </c>
      <c r="AM14" s="75">
        <f t="shared" si="0"/>
        <v>641713.26161351777</v>
      </c>
      <c r="AN14" s="4"/>
      <c r="AO14" s="124" t="s">
        <v>122</v>
      </c>
      <c r="AP14" s="61">
        <f>Diesel!AO14+'LPG,CNG,Altern.'!AO14</f>
        <v>6817397.9136540331</v>
      </c>
      <c r="AQ14" s="18">
        <f>Diesel!AP14+'LPG,CNG,Altern.'!AP14</f>
        <v>4241566.4100409392</v>
      </c>
      <c r="AR14" s="99">
        <f>Diesel!AQ14+'LPG,CNG,Altern.'!AQ14</f>
        <v>28780890.259259257</v>
      </c>
      <c r="AS14" s="4">
        <f>Diesel!AR14+'LPG,CNG,Altern.'!AR14</f>
        <v>45992354</v>
      </c>
      <c r="AT14" s="4">
        <f>Diesel!AS14+'LPG,CNG,Altern.'!AS14</f>
        <v>60247344.460040942</v>
      </c>
      <c r="AU14" s="56">
        <f>Diesel!AT14+'LPG,CNG,Altern.'!AT14</f>
        <v>15020757.520872772</v>
      </c>
      <c r="AV14" s="4">
        <f>Diesel!AU14+'LPG,CNG,Altern.'!AU14</f>
        <v>729671.1984274229</v>
      </c>
      <c r="AW14" s="4">
        <f>Diesel!AV14+'LPG,CNG,Altern.'!AV14</f>
        <v>14379044.259259254</v>
      </c>
      <c r="AX14" s="4">
        <f>Diesel!AW14+'LPG,CNG,Altern.'!AW14</f>
        <v>223591.19842742293</v>
      </c>
      <c r="AY14" s="75">
        <f>Diesel!AX14+'LPG,CNG,Altern.'!AX14</f>
        <v>14379044.259259254</v>
      </c>
    </row>
    <row r="15" spans="1:51" x14ac:dyDescent="0.3">
      <c r="A15" s="19" t="s">
        <v>13</v>
      </c>
      <c r="B15" s="61">
        <f>Diesel!B15+'LPG,CNG,Altern.'!B15</f>
        <v>8325076.4467346938</v>
      </c>
      <c r="C15" s="61">
        <f>Diesel!C15+'LPG,CNG,Altern.'!C15</f>
        <v>8158574.8800000008</v>
      </c>
      <c r="D15" s="5">
        <f>Diesel!D15+'LPG,CNG,Altern.'!D15</f>
        <v>166501.56673469377</v>
      </c>
      <c r="E15" s="83">
        <f>Diesel!E15+'LPG,CNG,Altern.'!E15</f>
        <v>8325076.4467346938</v>
      </c>
      <c r="F15" s="61">
        <f>Diesel!F15+'LPG,CNG,Altern.'!F15</f>
        <v>165546.68</v>
      </c>
      <c r="G15" s="5">
        <f>Diesel!G15+'LPG,CNG,Altern.'!G15</f>
        <v>7993028.2000000011</v>
      </c>
      <c r="H15" s="5">
        <f>Diesel!H15+'LPG,CNG,Altern.'!H15</f>
        <v>7993028.2000000011</v>
      </c>
      <c r="I15" s="5">
        <f>Diesel!I15+'LPG,CNG,Altern.'!I15</f>
        <v>8159529.7667346941</v>
      </c>
      <c r="J15" s="5">
        <f>Diesel!J15+'LPG,CNG,Altern.'!J15</f>
        <v>8159529.7667346941</v>
      </c>
      <c r="K15" s="56">
        <f>[1]SFSUPPLIER!H63</f>
        <v>32786214</v>
      </c>
      <c r="L15" s="4">
        <f>Diesel!L15+'LPG,CNG,Altern.'!L15</f>
        <v>30260378.060606062</v>
      </c>
      <c r="M15" s="4">
        <f>Diesel!M15+'LPG,CNG,Altern.'!M15</f>
        <v>617558.87878787832</v>
      </c>
      <c r="N15" s="4">
        <f>Diesel!N15+'LPG,CNG,Altern.'!N15</f>
        <v>30877936.939393938</v>
      </c>
      <c r="O15" s="4">
        <f>Diesel!O15+'LPG,CNG,Altern.'!O15</f>
        <v>613135.8518518518</v>
      </c>
      <c r="P15" s="4">
        <f>Diesel!P15+'LPG,CNG,Altern.'!P15</f>
        <v>29647242.208754212</v>
      </c>
      <c r="Q15" s="4">
        <f>Diesel!Q15+'LPG,CNG,Altern.'!Q15</f>
        <v>29647242.208754212</v>
      </c>
      <c r="R15" s="4">
        <f>Diesel!R15+'LPG,CNG,Altern.'!R15</f>
        <v>29647242.208754212</v>
      </c>
      <c r="S15" s="19">
        <f>Diesel!S15+'LPG,CNG,Altern.'!S15</f>
        <v>30264801.087542087</v>
      </c>
      <c r="T15" s="5"/>
      <c r="U15" s="5"/>
      <c r="V15" s="5"/>
      <c r="W15" s="61"/>
      <c r="X15" s="56"/>
      <c r="Y15" s="53"/>
      <c r="Z15" s="53"/>
      <c r="AA15" s="4"/>
      <c r="AB15" s="33"/>
      <c r="AC15" s="4"/>
      <c r="AD15" s="4"/>
      <c r="AE15" s="61"/>
      <c r="AF15" s="53"/>
      <c r="AG15" s="53"/>
      <c r="AH15" s="53"/>
      <c r="AI15" s="80"/>
      <c r="AJ15" s="73">
        <f>Diesel!AJ15+'LPG,CNG,Altern.'!AJ15</f>
        <v>320037</v>
      </c>
      <c r="AK15" s="73">
        <f>Diesel!AK15</f>
        <v>245343</v>
      </c>
      <c r="AL15" s="73">
        <f>Diesel!AL15+'LPG,CNG,Altern.'!AK15</f>
        <v>83442.54670437891</v>
      </c>
      <c r="AM15" s="75">
        <f t="shared" si="0"/>
        <v>648822.54670437891</v>
      </c>
      <c r="AN15" s="4"/>
      <c r="AO15" s="124" t="s">
        <v>122</v>
      </c>
      <c r="AP15" s="61">
        <f>Diesel!AO15+'LPG,CNG,Altern.'!AO15</f>
        <v>7027615.6266666669</v>
      </c>
      <c r="AQ15" s="18">
        <f>Diesel!AP15+'LPG,CNG,Altern.'!AP15</f>
        <v>8473336.416098319</v>
      </c>
      <c r="AR15" s="99">
        <f>Diesel!AQ15+'LPG,CNG,Altern.'!AQ15</f>
        <v>30551845.148148149</v>
      </c>
      <c r="AS15" s="4">
        <f>Diesel!AR15+'LPG,CNG,Altern.'!AR15</f>
        <v>0</v>
      </c>
      <c r="AT15" s="4">
        <f>Diesel!AS15+'LPG,CNG,Altern.'!AS15</f>
        <v>361778.4860983183</v>
      </c>
      <c r="AU15" s="56">
        <f>Diesel!AT15+'LPG,CNG,Altern.'!AT15</f>
        <v>30691629.694852527</v>
      </c>
      <c r="AV15" s="4">
        <f>Diesel!AU15+'LPG,CNG,Altern.'!AU15</f>
        <v>731031.93939393945</v>
      </c>
      <c r="AW15" s="4">
        <f>Diesel!AV15+'LPG,CNG,Altern.'!AV15</f>
        <v>30042807.148148149</v>
      </c>
      <c r="AX15" s="4">
        <f>Diesel!AW15+'LPG,CNG,Altern.'!AW15</f>
        <v>221993.93939393939</v>
      </c>
      <c r="AY15" s="75">
        <f>Diesel!AX15+'LPG,CNG,Altern.'!AX15</f>
        <v>30042807.148148149</v>
      </c>
    </row>
    <row r="16" spans="1:51" x14ac:dyDescent="0.3">
      <c r="A16" s="19" t="s">
        <v>38</v>
      </c>
      <c r="B16" s="61">
        <f>Diesel!B16+'LPG,CNG,Altern.'!B16</f>
        <v>7376984.0773469396</v>
      </c>
      <c r="C16" s="61">
        <f>Diesel!C16+'LPG,CNG,Altern.'!C16</f>
        <v>7229646.9400000004</v>
      </c>
      <c r="D16" s="5">
        <f>Diesel!D16+'LPG,CNG,Altern.'!D16</f>
        <v>147337.13734693959</v>
      </c>
      <c r="E16" s="83">
        <f>Diesel!E16+'LPG,CNG,Altern.'!E16</f>
        <v>7376984.0773469396</v>
      </c>
      <c r="F16" s="61">
        <f>Diesel!F16+'LPG,CNG,Altern.'!F16</f>
        <v>108568.66</v>
      </c>
      <c r="G16" s="5">
        <f>Diesel!G16+'LPG,CNG,Altern.'!G16</f>
        <v>7121078.2800000003</v>
      </c>
      <c r="H16" s="5">
        <f>Diesel!H16+'LPG,CNG,Altern.'!H16</f>
        <v>7121078.2800000003</v>
      </c>
      <c r="I16" s="5">
        <f>Diesel!I16+'LPG,CNG,Altern.'!I16</f>
        <v>7268415.4173469394</v>
      </c>
      <c r="J16" s="5">
        <f>Diesel!J16+'LPG,CNG,Altern.'!J16</f>
        <v>7268415.4173469394</v>
      </c>
      <c r="K16" s="56">
        <f>[1]SFSUPPLIER!H64</f>
        <v>24632336</v>
      </c>
      <c r="L16" s="4">
        <f>Diesel!L16+'LPG,CNG,Altern.'!L16</f>
        <v>26817437.811928809</v>
      </c>
      <c r="M16" s="4">
        <f>Diesel!M16+'LPG,CNG,Altern.'!M16</f>
        <v>546529.1760559954</v>
      </c>
      <c r="N16" s="4">
        <f>Diesel!N16+'LPG,CNG,Altern.'!N16</f>
        <v>27363966.987984803</v>
      </c>
      <c r="O16" s="4">
        <f>Diesel!O16+'LPG,CNG,Altern.'!O16</f>
        <v>402106.14814814815</v>
      </c>
      <c r="P16" s="4">
        <f>Diesel!P16+'LPG,CNG,Altern.'!P16</f>
        <v>26415331.663780659</v>
      </c>
      <c r="Q16" s="4">
        <f>Diesel!Q16+'LPG,CNG,Altern.'!Q16</f>
        <v>26415331.663780659</v>
      </c>
      <c r="R16" s="4">
        <f>Diesel!R16+'LPG,CNG,Altern.'!R16</f>
        <v>26415331.663780659</v>
      </c>
      <c r="S16" s="19">
        <f>Diesel!S16+'LPG,CNG,Altern.'!S16</f>
        <v>26961860.839836657</v>
      </c>
      <c r="T16" s="5"/>
      <c r="U16" s="5"/>
      <c r="V16" s="5"/>
      <c r="W16" s="61"/>
      <c r="X16" s="56"/>
      <c r="Y16" s="53"/>
      <c r="Z16" s="53"/>
      <c r="AA16" s="4"/>
      <c r="AB16" s="33"/>
      <c r="AC16" s="4"/>
      <c r="AD16" s="4"/>
      <c r="AE16" s="61"/>
      <c r="AF16" s="77"/>
      <c r="AG16" s="53"/>
      <c r="AH16" s="53"/>
      <c r="AI16" s="79"/>
      <c r="AJ16" s="73">
        <f>Diesel!AJ16+'LPG,CNG,Altern.'!AJ16</f>
        <v>493548</v>
      </c>
      <c r="AK16" s="73">
        <f>Diesel!AK16</f>
        <v>0</v>
      </c>
      <c r="AL16" s="73">
        <f>Diesel!AL16+'LPG,CNG,Altern.'!AK16</f>
        <v>85156.924055923548</v>
      </c>
      <c r="AM16" s="75">
        <f t="shared" si="0"/>
        <v>578704.92405592359</v>
      </c>
      <c r="AN16" s="4"/>
      <c r="AO16" s="124" t="s">
        <v>122</v>
      </c>
      <c r="AP16" s="61">
        <f>Diesel!AO16+'LPG,CNG,Altern.'!AO16</f>
        <v>7791843.0246756487</v>
      </c>
      <c r="AQ16" s="18">
        <f>Diesel!AP16+'LPG,CNG,Altern.'!AP16</f>
        <v>7569870.9620407289</v>
      </c>
      <c r="AR16" s="99">
        <f>Diesel!AQ16+'LPG,CNG,Altern.'!AQ16</f>
        <v>27193509.851851854</v>
      </c>
      <c r="AS16" s="4">
        <f>Diesel!AR16+'LPG,CNG,Altern.'!AR16</f>
        <v>0</v>
      </c>
      <c r="AT16" s="4">
        <f>Diesel!AS16+'LPG,CNG,Altern.'!AS16</f>
        <v>347055.91204072791</v>
      </c>
      <c r="AU16" s="56">
        <f>Diesel!AT16+'LPG,CNG,Altern.'!AT16</f>
        <v>27329871.775907777</v>
      </c>
      <c r="AV16" s="4">
        <f>Diesel!AU16+'LPG,CNG,Altern.'!AU16</f>
        <v>653036.98798480432</v>
      </c>
      <c r="AW16" s="4">
        <f>Diesel!AV16+'LPG,CNG,Altern.'!AV16</f>
        <v>26751166.851851854</v>
      </c>
      <c r="AX16" s="4">
        <f>Diesel!AW16+'LPG,CNG,Altern.'!AW16</f>
        <v>210693.98798480435</v>
      </c>
      <c r="AY16" s="75">
        <f>Diesel!AX16+'LPG,CNG,Altern.'!AX16</f>
        <v>26751166.851851854</v>
      </c>
    </row>
    <row r="17" spans="1:191" x14ac:dyDescent="0.3">
      <c r="A17" s="19" t="s">
        <v>62</v>
      </c>
      <c r="B17" s="61">
        <f>Diesel!B17+'LPG,CNG,Altern.'!B17</f>
        <v>6757688.1471428573</v>
      </c>
      <c r="C17" s="61">
        <f>Diesel!C17+'LPG,CNG,Altern.'!C17</f>
        <v>6622698.8899999997</v>
      </c>
      <c r="D17" s="5">
        <f>Diesel!D17+'LPG,CNG,Altern.'!D17</f>
        <v>134989.25714285736</v>
      </c>
      <c r="E17" s="83">
        <f>Diesel!E17+'LPG,CNG,Altern.'!E17</f>
        <v>6757688.1471428573</v>
      </c>
      <c r="F17" s="61">
        <f>Diesel!F17+'LPG,CNG,Altern.'!F17</f>
        <v>226998.72</v>
      </c>
      <c r="G17" s="5">
        <f>Diesel!G17+'LPG,CNG,Altern.'!G17</f>
        <v>6395700.1699999999</v>
      </c>
      <c r="H17" s="5">
        <f>Diesel!H17+'LPG,CNG,Altern.'!H17</f>
        <v>6395700.1699999999</v>
      </c>
      <c r="I17" s="5">
        <f>Diesel!I17+'LPG,CNG,Altern.'!I17</f>
        <v>6530689.4271428576</v>
      </c>
      <c r="J17" s="5">
        <f>Diesel!J17+'LPG,CNG,Altern.'!J17</f>
        <v>6530689.4271428576</v>
      </c>
      <c r="K17" s="56">
        <f>[1]SFSUPPLIER!H65</f>
        <v>24130026</v>
      </c>
      <c r="L17" s="4">
        <f>Diesel!L17+'LPG,CNG,Altern.'!L17</f>
        <v>24565706.792688791</v>
      </c>
      <c r="M17" s="4">
        <f>Diesel!M17+'LPG,CNG,Altern.'!M17</f>
        <v>500719.23991126107</v>
      </c>
      <c r="N17" s="4">
        <f>Diesel!N17+'LPG,CNG,Altern.'!N17</f>
        <v>25066426.032600053</v>
      </c>
      <c r="O17" s="4">
        <f>Diesel!O17+'LPG,CNG,Altern.'!O17</f>
        <v>840736</v>
      </c>
      <c r="P17" s="4">
        <f>Diesel!P17+'LPG,CNG,Altern.'!P17</f>
        <v>23724970.792688791</v>
      </c>
      <c r="Q17" s="4">
        <f>Diesel!Q17+'LPG,CNG,Altern.'!Q17</f>
        <v>23724970.792688791</v>
      </c>
      <c r="R17" s="4">
        <f>Diesel!R17+'LPG,CNG,Altern.'!R17</f>
        <v>23724970.792688791</v>
      </c>
      <c r="S17" s="19">
        <f>Diesel!S17+'LPG,CNG,Altern.'!S17</f>
        <v>24225690.032600053</v>
      </c>
      <c r="T17" s="5">
        <f>Diesel!T17+'LPG,CNG,Altern.'!T17</f>
        <v>1557620.01</v>
      </c>
      <c r="U17" s="18">
        <f>Diesel!U17+'LPG,CNG,Altern.'!U17</f>
        <v>2100452.85</v>
      </c>
      <c r="V17" s="18">
        <f>Diesel!V17+'LPG,CNG,Altern.'!V17</f>
        <v>-542832.84000000008</v>
      </c>
      <c r="W17" s="61">
        <f>Diesel!W17+'LPG,CNG,Altern.'!W17</f>
        <v>-534991.74</v>
      </c>
      <c r="X17" s="77">
        <f>Diesel!X17+'LPG,CNG,Altern.'!X17</f>
        <v>-542832.84000000008</v>
      </c>
      <c r="Y17" s="53">
        <f>Diesel!Y17+'LPG,CNG,Altern.'!Y17</f>
        <v>5768963</v>
      </c>
      <c r="Z17" s="53">
        <f>Diesel!Z17+'LPG,CNG,Altern.'!Z17</f>
        <v>7779455</v>
      </c>
      <c r="AA17" s="18">
        <f>Diesel!AA17+'LPG,CNG,Altern.'!AA17</f>
        <v>-2010492</v>
      </c>
      <c r="AB17" s="35">
        <f>Diesel!AB17</f>
        <v>9939011.3100000005</v>
      </c>
      <c r="AC17" s="18">
        <f>Diesel!AC17</f>
        <v>12571725.690000001</v>
      </c>
      <c r="AD17" s="5">
        <f>Diesel!AD17</f>
        <v>-2632714.3800000008</v>
      </c>
      <c r="AE17" s="61">
        <f>Diesel!AE17</f>
        <v>-2469649.1899999995</v>
      </c>
      <c r="AF17" s="53">
        <f>Diesel!AF17</f>
        <v>-2617361.1</v>
      </c>
      <c r="AG17" s="53">
        <f>Diesel!AG17</f>
        <v>36811153</v>
      </c>
      <c r="AH17" s="53">
        <f>Diesel!AH17</f>
        <v>46561947</v>
      </c>
      <c r="AI17" s="80">
        <f>Diesel!AI17</f>
        <v>-9693930</v>
      </c>
      <c r="AJ17" s="73">
        <f>Diesel!AJ17+'LPG,CNG,Altern.'!AJ17</f>
        <v>493279</v>
      </c>
      <c r="AK17" s="73">
        <f>Diesel!AK17</f>
        <v>0</v>
      </c>
      <c r="AL17" s="73">
        <f>Diesel!AL17+'LPG,CNG,Altern.'!AK17</f>
        <v>78753.855593528337</v>
      </c>
      <c r="AM17" s="75">
        <f t="shared" si="0"/>
        <v>572032.85559352837</v>
      </c>
      <c r="AN17" s="4"/>
      <c r="AO17" s="124" t="s">
        <v>122</v>
      </c>
      <c r="AP17" s="61">
        <f>Diesel!AO17+'LPG,CNG,Altern.'!AO17</f>
        <v>6654483.548053287</v>
      </c>
      <c r="AQ17" s="18">
        <f>Diesel!AP17+'LPG,CNG,Altern.'!AP17</f>
        <v>3640701.7381935813</v>
      </c>
      <c r="AR17" s="99">
        <f>Diesel!AQ17+'LPG,CNG,Altern.'!AQ17</f>
        <v>24470800</v>
      </c>
      <c r="AS17" s="4">
        <f>Diesel!AR17+'LPG,CNG,Altern.'!AR17</f>
        <v>42580116</v>
      </c>
      <c r="AT17" s="4">
        <f>Diesel!AS17+'LPG,CNG,Altern.'!AS17</f>
        <v>54668324.888193585</v>
      </c>
      <c r="AU17" s="56">
        <f>Diesel!AT17+'LPG,CNG,Altern.'!AT17</f>
        <v>12845287.855593529</v>
      </c>
      <c r="AV17" s="4">
        <f>Diesel!AU17+'LPG,CNG,Altern.'!AU17</f>
        <v>627408.032600053</v>
      </c>
      <c r="AW17" s="4">
        <f>Diesel!AV17+'LPG,CNG,Altern.'!AV17</f>
        <v>12273255</v>
      </c>
      <c r="AX17" s="4">
        <f>Diesel!AW17+'LPG,CNG,Altern.'!AW17</f>
        <v>191149.03260005303</v>
      </c>
      <c r="AY17" s="75">
        <f>Diesel!AX17+'LPG,CNG,Altern.'!AX17</f>
        <v>12273255</v>
      </c>
    </row>
    <row r="18" spans="1:191" x14ac:dyDescent="0.3">
      <c r="A18" s="69" t="s">
        <v>152</v>
      </c>
      <c r="B18" s="61">
        <f>Diesel!B18+'LPG,CNG,Altern.'!B18</f>
        <v>7292557.2326530619</v>
      </c>
      <c r="C18" s="61">
        <f>Diesel!C18+'LPG,CNG,Altern.'!C18</f>
        <v>7146717.4500000002</v>
      </c>
      <c r="D18" s="77">
        <f>Diesel!D18+'LPG,CNG,Altern.'!D18</f>
        <v>145839.78265306167</v>
      </c>
      <c r="E18" s="61">
        <f>Diesel!E18+'LPG,CNG,Altern.'!E18</f>
        <v>7292557.2326530619</v>
      </c>
      <c r="F18" s="61">
        <f>Diesel!F18+'LPG,CNG,Altern.'!F18</f>
        <v>121663.67999999999</v>
      </c>
      <c r="G18" s="77">
        <f>Diesel!G18+'LPG,CNG,Altern.'!G18</f>
        <v>7025053.7700000005</v>
      </c>
      <c r="H18" s="77">
        <f>Diesel!H18+'LPG,CNG,Altern.'!H18</f>
        <v>7025053.7700000005</v>
      </c>
      <c r="I18" s="77">
        <f>Diesel!I18+'LPG,CNG,Altern.'!I18</f>
        <v>7170893.5526530622</v>
      </c>
      <c r="J18" s="77">
        <f>Diesel!J18+'LPG,CNG,Altern.'!J18</f>
        <v>7170893.5526530622</v>
      </c>
      <c r="K18" s="56">
        <f>[1]SFSUPPLIER!H66</f>
        <v>25152688</v>
      </c>
      <c r="L18" s="56">
        <f>Diesel!L18+'LPG,CNG,Altern.'!L18</f>
        <v>26513479.487974986</v>
      </c>
      <c r="M18" s="56">
        <f>Diesel!M18+'LPG,CNG,Altern.'!M18</f>
        <v>541048.47783471423</v>
      </c>
      <c r="N18" s="56">
        <f>Diesel!N18+'LPG,CNG,Altern.'!N18</f>
        <v>27054527.965809699</v>
      </c>
      <c r="O18" s="56">
        <f>Diesel!O18+'LPG,CNG,Altern.'!O18</f>
        <v>450606.22222222219</v>
      </c>
      <c r="P18" s="56">
        <f>Diesel!P18+'LPG,CNG,Altern.'!P18</f>
        <v>26062873.265752763</v>
      </c>
      <c r="Q18" s="56">
        <f>Diesel!Q18+'LPG,CNG,Altern.'!Q18</f>
        <v>26062873.265752763</v>
      </c>
      <c r="R18" s="56">
        <f>Diesel!R18+'LPG,CNG,Altern.'!R18</f>
        <v>26062873.265752763</v>
      </c>
      <c r="S18" s="75">
        <f>Diesel!S18+'LPG,CNG,Altern.'!S18</f>
        <v>26603921.743587479</v>
      </c>
      <c r="T18" s="5"/>
      <c r="U18" s="5"/>
      <c r="V18" s="5"/>
      <c r="W18" s="61"/>
      <c r="X18" s="56"/>
      <c r="Y18" s="53"/>
      <c r="Z18" s="53"/>
      <c r="AA18" s="4"/>
      <c r="AB18" s="33"/>
      <c r="AC18" s="4"/>
      <c r="AD18" s="4"/>
      <c r="AE18" s="61"/>
      <c r="AF18" s="53"/>
      <c r="AG18" s="53"/>
      <c r="AH18" s="53"/>
      <c r="AI18" s="80"/>
      <c r="AJ18" s="73">
        <f>Diesel!AJ18+'LPG,CNG,Altern.'!AJ18</f>
        <v>493244.22000000003</v>
      </c>
      <c r="AK18" s="73">
        <f>Diesel!AK18</f>
        <v>179691</v>
      </c>
      <c r="AL18" s="73">
        <f>Diesel!AL18+'LPG,CNG,Altern.'!AK18</f>
        <v>83414</v>
      </c>
      <c r="AM18" s="75">
        <f t="shared" si="0"/>
        <v>756349.22</v>
      </c>
      <c r="AN18" s="56"/>
      <c r="AO18" s="125" t="s">
        <v>122</v>
      </c>
      <c r="AP18" s="61">
        <f>Diesel!AO18+'LPG,CNG,Altern.'!AO18</f>
        <v>5639558.6456067832</v>
      </c>
      <c r="AQ18" s="53">
        <f>Diesel!AP18+'LPG,CNG,Altern.'!AP18</f>
        <v>7437442.3158097006</v>
      </c>
      <c r="AR18" s="103">
        <f>Diesel!AQ18+'LPG,CNG,Altern.'!AQ18</f>
        <v>26816511.997777779</v>
      </c>
      <c r="AS18" s="56">
        <f>Diesel!AR18+'LPG,CNG,Altern.'!AR18</f>
        <v>0</v>
      </c>
      <c r="AT18" s="56">
        <f>Diesel!AS18+'LPG,CNG,Altern.'!AS18</f>
        <v>364067.96580970049</v>
      </c>
      <c r="AU18" s="56">
        <f>Diesel!AT18+'LPG,CNG,Altern.'!AT18</f>
        <v>26954031.997777779</v>
      </c>
      <c r="AV18" s="56">
        <f>Diesel!AU18+'LPG,CNG,Altern.'!AU18</f>
        <v>845377.18580970052</v>
      </c>
      <c r="AW18" s="56">
        <f>Diesel!AV18+'LPG,CNG,Altern.'!AV18</f>
        <v>26197682.77777778</v>
      </c>
      <c r="AX18" s="56">
        <f>Diesel!AW18+'LPG,CNG,Altern.'!AW18</f>
        <v>226547.96580970049</v>
      </c>
      <c r="AY18" s="75">
        <f>Diesel!AX18+'LPG,CNG,Altern.'!AX18</f>
        <v>26197682.77777778</v>
      </c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04"/>
      <c r="BW18" s="104"/>
      <c r="BX18" s="104"/>
      <c r="BY18" s="104"/>
      <c r="BZ18" s="104"/>
      <c r="CA18" s="104"/>
      <c r="CB18" s="104"/>
      <c r="CC18" s="104"/>
      <c r="CD18" s="104"/>
      <c r="CE18" s="104"/>
      <c r="CF18" s="104"/>
      <c r="CG18" s="104"/>
      <c r="CH18" s="104"/>
      <c r="CI18" s="104"/>
      <c r="CJ18" s="104"/>
      <c r="CK18" s="104"/>
      <c r="CL18" s="104"/>
      <c r="CM18" s="104"/>
      <c r="CN18" s="104"/>
      <c r="CO18" s="104"/>
      <c r="CP18" s="104"/>
      <c r="CQ18" s="104"/>
      <c r="CR18" s="104"/>
      <c r="CS18" s="104"/>
      <c r="CT18" s="104"/>
      <c r="CU18" s="104"/>
      <c r="CV18" s="104"/>
      <c r="CW18" s="104"/>
      <c r="CX18" s="104"/>
      <c r="CY18" s="104"/>
      <c r="CZ18" s="104"/>
      <c r="DA18" s="104"/>
      <c r="DB18" s="104"/>
      <c r="DC18" s="104"/>
      <c r="DD18" s="104"/>
      <c r="DE18" s="104"/>
      <c r="DF18" s="104"/>
      <c r="DG18" s="104"/>
      <c r="DH18" s="104"/>
      <c r="DI18" s="104"/>
      <c r="DJ18" s="104"/>
      <c r="DK18" s="104"/>
      <c r="DL18" s="104"/>
      <c r="DM18" s="104"/>
      <c r="DN18" s="104"/>
      <c r="DO18" s="104"/>
      <c r="DP18" s="104"/>
      <c r="DQ18" s="104"/>
      <c r="DR18" s="104"/>
      <c r="DS18" s="104"/>
      <c r="DT18" s="104"/>
      <c r="DU18" s="104"/>
      <c r="DV18" s="104"/>
      <c r="DW18" s="104"/>
      <c r="DX18" s="104"/>
      <c r="DY18" s="104"/>
      <c r="DZ18" s="104"/>
      <c r="EA18" s="104"/>
      <c r="EB18" s="104"/>
      <c r="EC18" s="104"/>
      <c r="ED18" s="104"/>
      <c r="EE18" s="104"/>
      <c r="EF18" s="104"/>
      <c r="EG18" s="104"/>
      <c r="EH18" s="104"/>
      <c r="EI18" s="104"/>
      <c r="EJ18" s="104"/>
      <c r="EK18" s="104"/>
      <c r="EL18" s="104"/>
      <c r="EM18" s="104"/>
      <c r="EN18" s="104"/>
      <c r="EO18" s="104"/>
      <c r="EP18" s="104"/>
      <c r="EQ18" s="104"/>
      <c r="ER18" s="104"/>
      <c r="ES18" s="104"/>
      <c r="ET18" s="104"/>
      <c r="EU18" s="104"/>
      <c r="EV18" s="104"/>
      <c r="EW18" s="104"/>
      <c r="EX18" s="104"/>
      <c r="EY18" s="104"/>
      <c r="EZ18" s="104"/>
      <c r="FA18" s="104"/>
      <c r="FB18" s="104"/>
      <c r="FC18" s="104"/>
      <c r="FD18" s="104"/>
      <c r="FE18" s="104"/>
      <c r="FF18" s="104"/>
      <c r="FG18" s="104"/>
      <c r="FH18" s="104"/>
      <c r="FI18" s="104"/>
      <c r="FJ18" s="104"/>
      <c r="FK18" s="104"/>
      <c r="FL18" s="104"/>
      <c r="FM18" s="104"/>
      <c r="FN18" s="104"/>
      <c r="FO18" s="104"/>
      <c r="FP18" s="104"/>
      <c r="FQ18" s="104"/>
      <c r="FR18" s="104"/>
      <c r="FS18" s="104"/>
      <c r="FT18" s="104"/>
      <c r="FU18" s="104"/>
      <c r="FV18" s="104"/>
      <c r="FW18" s="104"/>
      <c r="FX18" s="104"/>
      <c r="FY18" s="104"/>
      <c r="FZ18" s="104"/>
      <c r="GA18" s="104"/>
      <c r="GB18" s="104"/>
      <c r="GC18" s="104"/>
      <c r="GD18" s="104"/>
      <c r="GE18" s="104"/>
      <c r="GF18" s="104"/>
      <c r="GG18" s="104"/>
      <c r="GH18" s="104"/>
      <c r="GI18" s="104"/>
    </row>
    <row r="19" spans="1:191" x14ac:dyDescent="0.3">
      <c r="A19" s="19" t="s">
        <v>86</v>
      </c>
      <c r="B19" s="61">
        <f>Diesel!B19+'LPG,CNG,Altern.'!B19</f>
        <v>6632467.9461224498</v>
      </c>
      <c r="C19" s="61">
        <f>Diesel!C19+'LPG,CNG,Altern.'!C19</f>
        <v>6499900.6099999994</v>
      </c>
      <c r="D19" s="77">
        <f>Diesel!D19+'LPG,CNG,Altern.'!D19</f>
        <v>132567.33612244992</v>
      </c>
      <c r="E19" s="61">
        <f>Diesel!E19+'LPG,CNG,Altern.'!E19</f>
        <v>6632467.9461224498</v>
      </c>
      <c r="F19" s="61">
        <f>Diesel!F19+'LPG,CNG,Altern.'!F19</f>
        <v>232864.11</v>
      </c>
      <c r="G19" s="77">
        <f>Diesel!G19+'LPG,CNG,Altern.'!G19</f>
        <v>6267036.4999999991</v>
      </c>
      <c r="H19" s="77">
        <f>Diesel!H19+'LPG,CNG,Altern.'!H19</f>
        <v>6267036.4999999991</v>
      </c>
      <c r="I19" s="77">
        <f>Diesel!I19+'LPG,CNG,Altern.'!I19</f>
        <v>6399603.8361224495</v>
      </c>
      <c r="J19" s="77">
        <f>Diesel!J19+'LPG,CNG,Altern.'!J19</f>
        <v>6399603.8361224495</v>
      </c>
      <c r="K19" s="56">
        <f>[1]SFSUPPLIER!H67</f>
        <v>22911375</v>
      </c>
      <c r="L19" s="56">
        <f>Diesel!L19+'LPG,CNG,Altern.'!L19</f>
        <v>24111777.959836457</v>
      </c>
      <c r="M19" s="56">
        <f>Diesel!M19+'LPG,CNG,Altern.'!M19</f>
        <v>491767.1133148821</v>
      </c>
      <c r="N19" s="56">
        <f>Diesel!N19+'LPG,CNG,Altern.'!N19</f>
        <v>24603545.073151339</v>
      </c>
      <c r="O19" s="56">
        <f>Diesel!O19+'LPG,CNG,Altern.'!O19</f>
        <v>862459.66666666651</v>
      </c>
      <c r="P19" s="56">
        <f>Diesel!P19+'LPG,CNG,Altern.'!P19</f>
        <v>23249318.293169789</v>
      </c>
      <c r="Q19" s="56">
        <f>Diesel!Q19+'LPG,CNG,Altern.'!Q19</f>
        <v>23249318.293169789</v>
      </c>
      <c r="R19" s="56">
        <f>Diesel!R19+'LPG,CNG,Altern.'!R19</f>
        <v>23249318.293169789</v>
      </c>
      <c r="S19" s="75">
        <f>Diesel!S19+'LPG,CNG,Altern.'!S19</f>
        <v>23741085.406484671</v>
      </c>
      <c r="T19" s="5"/>
      <c r="U19" s="5"/>
      <c r="V19" s="5"/>
      <c r="W19" s="61"/>
      <c r="X19" s="56"/>
      <c r="Y19" s="53"/>
      <c r="Z19" s="53"/>
      <c r="AA19" s="4"/>
      <c r="AB19" s="33"/>
      <c r="AC19" s="4"/>
      <c r="AD19" s="4"/>
      <c r="AE19" s="61"/>
      <c r="AF19" s="77"/>
      <c r="AG19" s="53"/>
      <c r="AH19" s="53"/>
      <c r="AI19" s="79"/>
      <c r="AJ19" s="73">
        <f>Diesel!AJ19+'LPG,CNG,Altern.'!AJ19</f>
        <v>444046</v>
      </c>
      <c r="AK19" s="73">
        <f>Diesel!AK19</f>
        <v>0</v>
      </c>
      <c r="AL19" s="73">
        <f>Diesel!AL19+'LPG,CNG,Altern.'!AK19</f>
        <v>79469</v>
      </c>
      <c r="AM19" s="75">
        <f t="shared" si="0"/>
        <v>523515</v>
      </c>
      <c r="AN19" s="56"/>
      <c r="AO19" s="125" t="s">
        <v>122</v>
      </c>
      <c r="AP19" s="61">
        <f>Diesel!AO19+'LPG,CNG,Altern.'!AO19</f>
        <v>7077881.2758017527</v>
      </c>
      <c r="AQ19" s="53">
        <f>Diesel!AP19+'LPG,CNG,Altern.'!AP19</f>
        <v>6679844.6031513391</v>
      </c>
      <c r="AR19" s="103">
        <f>Diesel!AQ19+'LPG,CNG,Altern.'!AQ19</f>
        <v>23942330.333333332</v>
      </c>
      <c r="AS19" s="56">
        <f>Diesel!AR19+'LPG,CNG,Altern.'!AR19</f>
        <v>0</v>
      </c>
      <c r="AT19" s="56">
        <f>Diesel!AS19+'LPG,CNG,Altern.'!AS19</f>
        <v>322270.0731513385</v>
      </c>
      <c r="AU19" s="56">
        <f>Diesel!AT19+'LPG,CNG,Altern.'!AT19</f>
        <v>24070087.333333332</v>
      </c>
      <c r="AV19" s="56">
        <f>Diesel!AU19+'LPG,CNG,Altern.'!AU19</f>
        <v>590271.0731513385</v>
      </c>
      <c r="AW19" s="56">
        <f>Diesel!AV19+'LPG,CNG,Altern.'!AV19</f>
        <v>23546572.333333332</v>
      </c>
      <c r="AX19" s="56">
        <f>Diesel!AW19+'LPG,CNG,Altern.'!AW19</f>
        <v>194513.0731513385</v>
      </c>
      <c r="AY19" s="75">
        <f>Diesel!AX19+'LPG,CNG,Altern.'!AX19</f>
        <v>23546572.333333332</v>
      </c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4"/>
      <c r="CF19" s="104"/>
      <c r="CG19" s="104"/>
      <c r="CH19" s="104"/>
      <c r="CI19" s="104"/>
      <c r="CJ19" s="104"/>
      <c r="CK19" s="104"/>
      <c r="CL19" s="104"/>
      <c r="CM19" s="104"/>
      <c r="CN19" s="104"/>
      <c r="CO19" s="104"/>
      <c r="CP19" s="104"/>
      <c r="CQ19" s="104"/>
      <c r="CR19" s="104"/>
      <c r="CS19" s="104"/>
      <c r="CT19" s="104"/>
      <c r="CU19" s="104"/>
      <c r="CV19" s="104"/>
      <c r="CW19" s="104"/>
      <c r="CX19" s="104"/>
      <c r="CY19" s="104"/>
      <c r="CZ19" s="104"/>
      <c r="DA19" s="104"/>
      <c r="DB19" s="104"/>
      <c r="DC19" s="104"/>
      <c r="DD19" s="104"/>
      <c r="DE19" s="104"/>
      <c r="DF19" s="104"/>
      <c r="DG19" s="104"/>
      <c r="DH19" s="104"/>
      <c r="DI19" s="104"/>
      <c r="DJ19" s="104"/>
      <c r="DK19" s="104"/>
      <c r="DL19" s="104"/>
      <c r="DM19" s="104"/>
      <c r="DN19" s="104"/>
      <c r="DO19" s="104"/>
      <c r="DP19" s="104"/>
      <c r="DQ19" s="104"/>
      <c r="DR19" s="104"/>
      <c r="DS19" s="104"/>
      <c r="DT19" s="104"/>
      <c r="DU19" s="104"/>
      <c r="DV19" s="104"/>
      <c r="DW19" s="104"/>
      <c r="DX19" s="104"/>
      <c r="DY19" s="104"/>
      <c r="DZ19" s="104"/>
      <c r="EA19" s="104"/>
      <c r="EB19" s="104"/>
      <c r="EC19" s="104"/>
      <c r="ED19" s="104"/>
      <c r="EE19" s="104"/>
      <c r="EF19" s="104"/>
      <c r="EG19" s="104"/>
      <c r="EH19" s="104"/>
      <c r="EI19" s="104"/>
      <c r="EJ19" s="104"/>
      <c r="EK19" s="104"/>
      <c r="EL19" s="104"/>
      <c r="EM19" s="104"/>
      <c r="EN19" s="104"/>
      <c r="EO19" s="104"/>
      <c r="EP19" s="104"/>
      <c r="EQ19" s="104"/>
      <c r="ER19" s="104"/>
      <c r="ES19" s="104"/>
      <c r="ET19" s="104"/>
      <c r="EU19" s="104"/>
      <c r="EV19" s="104"/>
      <c r="EW19" s="104"/>
      <c r="EX19" s="104"/>
      <c r="EY19" s="104"/>
      <c r="EZ19" s="104"/>
      <c r="FA19" s="104"/>
      <c r="FB19" s="104"/>
      <c r="FC19" s="104"/>
      <c r="FD19" s="104"/>
      <c r="FE19" s="104"/>
      <c r="FF19" s="104"/>
      <c r="FG19" s="104"/>
      <c r="FH19" s="104"/>
      <c r="FI19" s="104"/>
      <c r="FJ19" s="104"/>
      <c r="FK19" s="104"/>
      <c r="FL19" s="104"/>
      <c r="FM19" s="104"/>
      <c r="FN19" s="104"/>
      <c r="FO19" s="104"/>
      <c r="FP19" s="104"/>
      <c r="FQ19" s="104"/>
      <c r="FR19" s="104"/>
      <c r="FS19" s="104"/>
      <c r="FT19" s="104"/>
      <c r="FU19" s="104"/>
      <c r="FV19" s="104"/>
      <c r="FW19" s="104"/>
      <c r="FX19" s="104"/>
      <c r="FY19" s="104"/>
      <c r="FZ19" s="104"/>
      <c r="GA19" s="104"/>
      <c r="GB19" s="104"/>
      <c r="GC19" s="104"/>
      <c r="GD19" s="104"/>
      <c r="GE19" s="104"/>
      <c r="GF19" s="104"/>
      <c r="GG19" s="104"/>
      <c r="GH19" s="104"/>
      <c r="GI19" s="104"/>
    </row>
    <row r="20" spans="1:191" x14ac:dyDescent="0.3">
      <c r="A20" s="19" t="s">
        <v>87</v>
      </c>
      <c r="B20" s="61">
        <f>Diesel!B20+'LPG,CNG,Altern.'!B20</f>
        <v>7328521.1497959187</v>
      </c>
      <c r="C20" s="61">
        <f>Diesel!C20+'LPG,CNG,Altern.'!C20</f>
        <v>7181972.3100000005</v>
      </c>
      <c r="D20" s="77">
        <f>Diesel!D20+'LPG,CNG,Altern.'!D20</f>
        <v>146548.83979591841</v>
      </c>
      <c r="E20" s="61">
        <f>Diesel!E20+'LPG,CNG,Altern.'!E20</f>
        <v>7328521.1497959187</v>
      </c>
      <c r="F20" s="61">
        <f>Diesel!F20+'LPG,CNG,Altern.'!F20</f>
        <v>288515.32</v>
      </c>
      <c r="G20" s="77">
        <f>Diesel!G20+'LPG,CNG,Altern.'!G20</f>
        <v>6893456.9900000002</v>
      </c>
      <c r="H20" s="77">
        <f>Diesel!H20+'LPG,CNG,Altern.'!H20</f>
        <v>6893456.9900000002</v>
      </c>
      <c r="I20" s="77">
        <f>Diesel!I20+'LPG,CNG,Altern.'!I20</f>
        <v>7040005.8297959184</v>
      </c>
      <c r="J20" s="77">
        <f>Diesel!J20+'LPG,CNG,Altern.'!J20</f>
        <v>7040005.8297959184</v>
      </c>
      <c r="K20" s="56">
        <f>[1]SFSUPPLIER!H68</f>
        <v>27672161</v>
      </c>
      <c r="L20" s="56">
        <f>Diesel!L20+'LPG,CNG,Altern.'!L20</f>
        <v>26631707.38167388</v>
      </c>
      <c r="M20" s="56">
        <f>Diesel!M20+'LPG,CNG,Altern.'!M20</f>
        <v>543422.66311806126</v>
      </c>
      <c r="N20" s="56">
        <f>Diesel!N20+'LPG,CNG,Altern.'!N20</f>
        <v>27175130.044791944</v>
      </c>
      <c r="O20" s="56">
        <f>Diesel!O20+'LPG,CNG,Altern.'!O20</f>
        <v>1068575.2592592593</v>
      </c>
      <c r="P20" s="56">
        <f>Diesel!P20+'LPG,CNG,Altern.'!P20</f>
        <v>25563132.122414619</v>
      </c>
      <c r="Q20" s="56">
        <f>Diesel!Q20+'LPG,CNG,Altern.'!Q20</f>
        <v>25563132.122414619</v>
      </c>
      <c r="R20" s="56">
        <f>Diesel!R20+'LPG,CNG,Altern.'!R20</f>
        <v>25563132.122414619</v>
      </c>
      <c r="S20" s="75">
        <f>Diesel!S20+'LPG,CNG,Altern.'!S20</f>
        <v>26106554.785532683</v>
      </c>
      <c r="T20" s="77">
        <f>Diesel!T20+'LPG,CNG,Altern.'!T20</f>
        <v>1339739.73</v>
      </c>
      <c r="U20" s="77">
        <f>Diesel!U20+'LPG,CNG,Altern.'!U20</f>
        <v>1836118.26</v>
      </c>
      <c r="V20" s="53">
        <f>Diesel!V20+'LPG,CNG,Altern.'!V20</f>
        <v>-496378.53</v>
      </c>
      <c r="W20" s="61">
        <f>Diesel!W20+'LPG,CNG,Altern.'!W20</f>
        <v>-502657.98000000004</v>
      </c>
      <c r="X20" s="77">
        <f>Diesel!X20+'LPG,CNG,Altern.'!X20</f>
        <v>-496378.53</v>
      </c>
      <c r="Y20" s="53">
        <f>Diesel!Y20+'LPG,CNG,Altern.'!Y20</f>
        <v>4961999</v>
      </c>
      <c r="Z20" s="53">
        <f>Diesel!Z20+'LPG,CNG,Altern.'!Z20</f>
        <v>6800438</v>
      </c>
      <c r="AA20" s="53">
        <f>Diesel!AA20+'LPG,CNG,Altern.'!AA20</f>
        <v>-1838439</v>
      </c>
      <c r="AB20" s="35">
        <f>Diesel!AB20</f>
        <v>10200601.620000001</v>
      </c>
      <c r="AC20" s="53">
        <f>Diesel!AC20</f>
        <v>12344028.75</v>
      </c>
      <c r="AD20" s="77">
        <f>Diesel!AD20</f>
        <v>-2143427.129999999</v>
      </c>
      <c r="AE20" s="61">
        <f>Diesel!AE20</f>
        <v>-2094570.79</v>
      </c>
      <c r="AF20" s="77">
        <f>Diesel!AF20</f>
        <v>-2162167.83</v>
      </c>
      <c r="AG20" s="53">
        <f>Diesel!AG20</f>
        <v>37780006</v>
      </c>
      <c r="AH20" s="53">
        <f>Diesel!AH20</f>
        <v>45718625</v>
      </c>
      <c r="AI20" s="79">
        <f>Diesel!AI20</f>
        <v>-8008029</v>
      </c>
      <c r="AJ20" s="73">
        <f>Diesel!AJ20+'LPG,CNG,Altern.'!AJ20</f>
        <v>519478</v>
      </c>
      <c r="AK20" s="73">
        <f>Diesel!AK20</f>
        <v>0</v>
      </c>
      <c r="AL20" s="73">
        <f>Diesel!AL20+'LPG,CNG,Altern.'!AK20</f>
        <v>84052</v>
      </c>
      <c r="AM20" s="75">
        <f t="shared" si="0"/>
        <v>603530</v>
      </c>
      <c r="AN20" s="56"/>
      <c r="AO20" s="125" t="s">
        <v>122</v>
      </c>
      <c r="AP20" s="61">
        <f>Diesel!AO20+'LPG,CNG,Altern.'!AO20</f>
        <v>5248229.3725756267</v>
      </c>
      <c r="AQ20" s="53">
        <f>Diesel!AP20+'LPG,CNG,Altern.'!AP20</f>
        <v>4656863.724791944</v>
      </c>
      <c r="AR20" s="103">
        <f>Diesel!AQ20+'LPG,CNG,Altern.'!AQ20</f>
        <v>26419343.740740739</v>
      </c>
      <c r="AS20" s="56">
        <f>Diesel!AR20+'LPG,CNG,Altern.'!AR20</f>
        <v>42742005</v>
      </c>
      <c r="AT20" s="56">
        <f>Diesel!AS20+'LPG,CNG,Altern.'!AS20</f>
        <v>52809804.044791944</v>
      </c>
      <c r="AU20" s="56">
        <f>Diesel!AT20+'LPG,CNG,Altern.'!AT20</f>
        <v>16774354.740740746</v>
      </c>
      <c r="AV20" s="56">
        <f>Diesel!AU20+'LPG,CNG,Altern.'!AU20</f>
        <v>630133.0447919427</v>
      </c>
      <c r="AW20" s="56">
        <f>Diesel!AV20+'LPG,CNG,Altern.'!AV20</f>
        <v>16170824.740740746</v>
      </c>
      <c r="AX20" s="56">
        <f>Diesel!AW20+'LPG,CNG,Altern.'!AW20</f>
        <v>158672.04479194275</v>
      </c>
      <c r="AY20" s="75">
        <f>Diesel!AX20+'LPG,CNG,Altern.'!AX20</f>
        <v>16170824.740740746</v>
      </c>
    </row>
    <row r="21" spans="1:191" x14ac:dyDescent="0.3">
      <c r="A21" s="19" t="s">
        <v>88</v>
      </c>
      <c r="B21" s="61">
        <f>Diesel!B21+'LPG,CNG,Altern.'!B21</f>
        <v>7295658.5316306408</v>
      </c>
      <c r="C21" s="61">
        <f>Diesel!C21+'LPG,CNG,Altern.'!C21</f>
        <v>7149755.6694798991</v>
      </c>
      <c r="D21" s="77">
        <f>Diesel!D21+'LPG,CNG,Altern.'!D21</f>
        <v>145902.86215074189</v>
      </c>
      <c r="E21" s="61">
        <f>Diesel!E21+'LPG,CNG,Altern.'!E21</f>
        <v>7295658.5316306408</v>
      </c>
      <c r="F21" s="61">
        <f>Diesel!F21+'LPG,CNG,Altern.'!F21</f>
        <v>116818.83210000001</v>
      </c>
      <c r="G21" s="77">
        <f>Diesel!G21+'LPG,CNG,Altern.'!G21</f>
        <v>7032936.8373798989</v>
      </c>
      <c r="H21" s="77">
        <f>Diesel!H21+'LPG,CNG,Altern.'!H21</f>
        <v>7032936.8373798989</v>
      </c>
      <c r="I21" s="77">
        <f>Diesel!I21+'LPG,CNG,Altern.'!I21</f>
        <v>7178839.6995306406</v>
      </c>
      <c r="J21" s="77">
        <f>Diesel!J21+'LPG,CNG,Altern.'!J21</f>
        <v>7178839.6995306406</v>
      </c>
      <c r="K21" s="56">
        <f>[1]SFSUPPLIER!H69</f>
        <v>27529605</v>
      </c>
      <c r="L21" s="56">
        <f>Diesel!L21+'LPG,CNG,Altern.'!L21</f>
        <v>26526859.388405703</v>
      </c>
      <c r="M21" s="56">
        <f>Diesel!M21+'LPG,CNG,Altern.'!M21</f>
        <v>541325.51857717265</v>
      </c>
      <c r="N21" s="56">
        <f>Diesel!N21+'LPG,CNG,Altern.'!N21</f>
        <v>27068184.906982876</v>
      </c>
      <c r="O21" s="56">
        <f>Diesel!O21+'LPG,CNG,Altern.'!O21</f>
        <v>432662.34111111116</v>
      </c>
      <c r="P21" s="56">
        <f>Diesel!P21+'LPG,CNG,Altern.'!P21</f>
        <v>26094197.047294591</v>
      </c>
      <c r="Q21" s="56">
        <f>Diesel!Q21+'LPG,CNG,Altern.'!Q21</f>
        <v>26094197.047294591</v>
      </c>
      <c r="R21" s="56">
        <f>Diesel!R21+'LPG,CNG,Altern.'!R21</f>
        <v>26094197.047294591</v>
      </c>
      <c r="S21" s="75">
        <f>Diesel!S21+'LPG,CNG,Altern.'!S21</f>
        <v>26635522.565871764</v>
      </c>
      <c r="T21" s="5"/>
      <c r="U21" s="5"/>
      <c r="V21" s="5"/>
      <c r="W21" s="61"/>
      <c r="X21" s="56"/>
      <c r="Y21" s="53"/>
      <c r="Z21" s="53"/>
      <c r="AA21" s="4"/>
      <c r="AB21" s="33"/>
      <c r="AC21" s="4"/>
      <c r="AD21" s="4"/>
      <c r="AE21" s="61"/>
      <c r="AF21" s="53"/>
      <c r="AG21" s="53"/>
      <c r="AH21" s="53"/>
      <c r="AI21" s="80"/>
      <c r="AJ21" s="73">
        <f>Diesel!AJ21+'LPG,CNG,Altern.'!AJ21</f>
        <v>107970.47965566872</v>
      </c>
      <c r="AK21" s="73">
        <f>Diesel!AK21</f>
        <v>420888.21</v>
      </c>
      <c r="AL21" s="73">
        <f>Diesel!AL21+'LPG,CNG,Altern.'!AK21</f>
        <v>83637.34</v>
      </c>
      <c r="AM21" s="75">
        <f t="shared" si="0"/>
        <v>612496.02965566877</v>
      </c>
      <c r="AN21" s="56"/>
      <c r="AO21" s="125" t="s">
        <v>122</v>
      </c>
      <c r="AP21" s="61">
        <f>Diesel!AO21+'LPG,CNG,Altern.'!AO21</f>
        <v>4852861.6777150268</v>
      </c>
      <c r="AQ21" s="53">
        <f>Diesel!AP21+'LPG,CNG,Altern.'!AP21</f>
        <v>7489615.5706535019</v>
      </c>
      <c r="AR21" s="103">
        <f>Diesel!AQ21+'LPG,CNG,Altern.'!AQ21</f>
        <v>26885742.625169769</v>
      </c>
      <c r="AS21" s="56">
        <f>Diesel!AR21+'LPG,CNG,Altern.'!AR21</f>
        <v>0</v>
      </c>
      <c r="AT21" s="56">
        <f>Diesel!AS21+'LPG,CNG,Altern.'!AS21</f>
        <v>362275.97035766405</v>
      </c>
      <c r="AU21" s="56">
        <f>Diesel!AT21+'LPG,CNG,Altern.'!AT21</f>
        <v>27010050.104825437</v>
      </c>
      <c r="AV21" s="56">
        <f>Diesel!AU21+'LPG,CNG,Altern.'!AU21</f>
        <v>726157.04070199537</v>
      </c>
      <c r="AW21" s="56">
        <f>Diesel!AV21+'LPG,CNG,Altern.'!AV21</f>
        <v>26397554.075169768</v>
      </c>
      <c r="AX21" s="56">
        <f>Diesel!AW21+'LPG,CNG,Altern.'!AW21</f>
        <v>237968.49070199532</v>
      </c>
      <c r="AY21" s="75">
        <f>Diesel!AX21+'LPG,CNG,Altern.'!AX21</f>
        <v>26397554.075169768</v>
      </c>
    </row>
    <row r="22" spans="1:191" x14ac:dyDescent="0.3">
      <c r="A22" s="19" t="s">
        <v>89</v>
      </c>
      <c r="B22" s="61">
        <f>Diesel!B22+'LPG,CNG,Altern.'!B22</f>
        <v>8603507.4278234579</v>
      </c>
      <c r="C22" s="61">
        <f>Diesel!C22+'LPG,CNG,Altern.'!C22</f>
        <v>8431437.3136752862</v>
      </c>
      <c r="D22" s="77">
        <f>Diesel!D22+'LPG,CNG,Altern.'!D22</f>
        <v>172070.11414817136</v>
      </c>
      <c r="E22" s="61">
        <f>Diesel!E22+'LPG,CNG,Altern.'!E22</f>
        <v>8603507.4278234579</v>
      </c>
      <c r="F22" s="61">
        <f>Diesel!F22+'LPG,CNG,Altern.'!F22</f>
        <v>237678.07829999999</v>
      </c>
      <c r="G22" s="77">
        <f>Diesel!G22+'LPG,CNG,Altern.'!G22</f>
        <v>8193759.235375287</v>
      </c>
      <c r="H22" s="77">
        <f>Diesel!H22+'LPG,CNG,Altern.'!H22</f>
        <v>8193759.235375287</v>
      </c>
      <c r="I22" s="77">
        <f>Diesel!I22+'LPG,CNG,Altern.'!I22</f>
        <v>8365829.3495234577</v>
      </c>
      <c r="J22" s="77">
        <f>Diesel!J22+'LPG,CNG,Altern.'!J22</f>
        <v>8365829.3495234577</v>
      </c>
      <c r="K22" s="56">
        <f>[1]SFSUPPLIER!H70</f>
        <v>28604832</v>
      </c>
      <c r="L22" s="56">
        <f>Diesel!L22+'LPG,CNG,Altern.'!L22</f>
        <v>31277269.159354296</v>
      </c>
      <c r="M22" s="56">
        <f>Diesel!M22+'LPG,CNG,Altern.'!M22</f>
        <v>638311.48545810813</v>
      </c>
      <c r="N22" s="56">
        <f>Diesel!N22+'LPG,CNG,Altern.'!N22</f>
        <v>31915580.644812401</v>
      </c>
      <c r="O22" s="56">
        <f>Diesel!O22+'LPG,CNG,Altern.'!O22</f>
        <v>880289.1788888888</v>
      </c>
      <c r="P22" s="56">
        <f>Diesel!P22+'LPG,CNG,Altern.'!P22</f>
        <v>30396979.980465408</v>
      </c>
      <c r="Q22" s="56">
        <f>Diesel!Q22+'LPG,CNG,Altern.'!Q22</f>
        <v>30396979.980465408</v>
      </c>
      <c r="R22" s="56">
        <f>Diesel!R22+'LPG,CNG,Altern.'!R22</f>
        <v>30396979.980465408</v>
      </c>
      <c r="S22" s="75">
        <f>Diesel!S22+'LPG,CNG,Altern.'!S22</f>
        <v>31035291.465923514</v>
      </c>
      <c r="T22" s="5"/>
      <c r="U22" s="5"/>
      <c r="V22" s="5"/>
      <c r="W22" s="61"/>
      <c r="X22" s="56"/>
      <c r="Y22" s="53"/>
      <c r="Z22" s="53"/>
      <c r="AA22" s="4"/>
      <c r="AB22" s="33"/>
      <c r="AC22" s="4"/>
      <c r="AD22" s="4"/>
      <c r="AE22" s="61"/>
      <c r="AF22" s="77"/>
      <c r="AG22" s="53"/>
      <c r="AH22" s="53"/>
      <c r="AI22" s="79"/>
      <c r="AJ22" s="73">
        <f>Diesel!AJ22+'LPG,CNG,Altern.'!AJ22</f>
        <v>149014.0421866696</v>
      </c>
      <c r="AK22" s="73">
        <f>Diesel!AK22</f>
        <v>415701.86</v>
      </c>
      <c r="AL22" s="73">
        <f>Diesel!AL22+'LPG,CNG,Altern.'!AK22</f>
        <v>87814.154612814353</v>
      </c>
      <c r="AM22" s="75">
        <f t="shared" si="0"/>
        <v>652530.05679948395</v>
      </c>
      <c r="AN22" s="56"/>
      <c r="AO22" s="125" t="s">
        <v>122</v>
      </c>
      <c r="AP22" s="61">
        <f>Diesel!AO22+'LPG,CNG,Altern.'!AO22</f>
        <v>7166553.8604175448</v>
      </c>
      <c r="AQ22" s="53">
        <f>Diesel!AP22+'LPG,CNG,Altern.'!AP22</f>
        <v>8696348.7699449994</v>
      </c>
      <c r="AR22" s="103">
        <f>Diesel!AQ22+'LPG,CNG,Altern.'!AQ22</f>
        <v>31301972.905586302</v>
      </c>
      <c r="AS22" s="56">
        <f>Diesel!AR22+'LPG,CNG,Altern.'!AR22</f>
        <v>0</v>
      </c>
      <c r="AT22" s="56">
        <f>Diesel!AS22+'LPG,CNG,Altern.'!AS22</f>
        <v>385848.61713669659</v>
      </c>
      <c r="AU22" s="56">
        <f>Diesel!AT22+'LPG,CNG,Altern.'!AT22</f>
        <v>31432160.252385788</v>
      </c>
      <c r="AV22" s="56">
        <f>Diesel!AU22+'LPG,CNG,Altern.'!AU22</f>
        <v>778003.98033721256</v>
      </c>
      <c r="AW22" s="56">
        <f>Diesel!AV22+'LPG,CNG,Altern.'!AV22</f>
        <v>30779630.195586301</v>
      </c>
      <c r="AX22" s="56">
        <f>Diesel!AW22+'LPG,CNG,Altern.'!AW22</f>
        <v>255661.27033721263</v>
      </c>
      <c r="AY22" s="75">
        <f>Diesel!AX22+'LPG,CNG,Altern.'!AX22</f>
        <v>30779630.195586301</v>
      </c>
    </row>
    <row r="23" spans="1:191" x14ac:dyDescent="0.3">
      <c r="A23" s="36" t="s">
        <v>90</v>
      </c>
      <c r="B23" s="84">
        <f>Diesel!B23+'LPG,CNG,Altern.'!B23</f>
        <v>9894746.3201354761</v>
      </c>
      <c r="C23" s="84">
        <f>Diesel!C23+'LPG,CNG,Altern.'!C23</f>
        <v>9696851.5715368297</v>
      </c>
      <c r="D23" s="78">
        <f>Diesel!D23+'LPG,CNG,Altern.'!D23</f>
        <v>197894.74859864585</v>
      </c>
      <c r="E23" s="84">
        <f>Diesel!E23+'LPG,CNG,Altern.'!E23</f>
        <v>9894746.3201354761</v>
      </c>
      <c r="F23" s="84">
        <f>Diesel!F23+'LPG,CNG,Altern.'!F23</f>
        <v>123552.64350000001</v>
      </c>
      <c r="G23" s="78">
        <f>Diesel!G23+'LPG,CNG,Altern.'!G23</f>
        <v>9573298.9280368295</v>
      </c>
      <c r="H23" s="78">
        <f>Diesel!H23+'LPG,CNG,Altern.'!H23</f>
        <v>9573298.9280368295</v>
      </c>
      <c r="I23" s="78">
        <f>Diesel!I23+'LPG,CNG,Altern.'!I23</f>
        <v>9771193.6766354758</v>
      </c>
      <c r="J23" s="78">
        <f>Diesel!J23+'LPG,CNG,Altern.'!J23</f>
        <v>9771193.6766354758</v>
      </c>
      <c r="K23" s="71">
        <f>[1]SFSUPPLIER!H71</f>
        <v>30042803</v>
      </c>
      <c r="L23" s="71">
        <f>Diesel!L23+'LPG,CNG,Altern.'!L23</f>
        <v>35968269.048913397</v>
      </c>
      <c r="M23" s="71">
        <f>Diesel!M23+'LPG,CNG,Altern.'!M23</f>
        <v>734045.63514765189</v>
      </c>
      <c r="N23" s="71">
        <f>Diesel!N23+'LPG,CNG,Altern.'!N23</f>
        <v>36702314.68406105</v>
      </c>
      <c r="O23" s="71">
        <f>Diesel!O23+'LPG,CNG,Altern.'!O23</f>
        <v>457602.3833333333</v>
      </c>
      <c r="P23" s="71">
        <f>Diesel!P23+'LPG,CNG,Altern.'!P23</f>
        <v>35510666.665580064</v>
      </c>
      <c r="Q23" s="71">
        <f>Diesel!Q23+'LPG,CNG,Altern.'!Q23</f>
        <v>35510666.665580064</v>
      </c>
      <c r="R23" s="71">
        <f>Diesel!R23+'LPG,CNG,Altern.'!R23</f>
        <v>35510666.665580064</v>
      </c>
      <c r="S23" s="76">
        <f>Diesel!S23+'LPG,CNG,Altern.'!S23</f>
        <v>36244712.300727718</v>
      </c>
      <c r="T23" s="78">
        <f>Diesel!T23+'LPG,CNG,Altern.'!T23</f>
        <v>1889052.57</v>
      </c>
      <c r="U23" s="78">
        <f>Diesel!U23+'LPG,CNG,Altern.'!U23</f>
        <v>2300326.56</v>
      </c>
      <c r="V23" s="78">
        <f>Diesel!V23+'LPG,CNG,Altern.'!V23</f>
        <v>-411273.99</v>
      </c>
      <c r="W23" s="84">
        <f>Diesel!W23+'LPG,CNG,Altern.'!W23</f>
        <v>-414080.66</v>
      </c>
      <c r="X23" s="78">
        <f>Diesel!X23+'LPG,CNG,Altern.'!X23</f>
        <v>-411273.99000000005</v>
      </c>
      <c r="Y23" s="66">
        <f>Diesel!Y23+'LPG,CNG,Altern.'!Y23</f>
        <v>6996491</v>
      </c>
      <c r="Z23" s="66">
        <f>Diesel!Z23+'LPG,CNG,Altern.'!Z23</f>
        <v>8519728</v>
      </c>
      <c r="AA23" s="66">
        <f>Diesel!AA23+'LPG,CNG,Altern.'!AA23</f>
        <v>-1523237</v>
      </c>
      <c r="AB23" s="105">
        <f>Diesel!AB23</f>
        <v>10273447.350000001</v>
      </c>
      <c r="AC23" s="66">
        <f>Diesel!AC23</f>
        <v>11573820</v>
      </c>
      <c r="AD23" s="66">
        <f>Diesel!AD23</f>
        <v>-1300372.6499999985</v>
      </c>
      <c r="AE23" s="84">
        <f>Diesel!AE23</f>
        <v>-1397764.2</v>
      </c>
      <c r="AF23" s="78">
        <f>Diesel!AF23</f>
        <v>-1300372.1100000001</v>
      </c>
      <c r="AG23" s="66">
        <f>Diesel!AG23</f>
        <v>38049805</v>
      </c>
      <c r="AH23" s="66">
        <f>Diesel!AH23</f>
        <v>42866000</v>
      </c>
      <c r="AI23" s="81">
        <f>Diesel!AI23</f>
        <v>-4816193</v>
      </c>
      <c r="AJ23" s="82">
        <f>Diesel!AJ23+'LPG,CNG,Altern.'!AJ23</f>
        <v>114872.96883303806</v>
      </c>
      <c r="AK23" s="82">
        <f>Diesel!AK23</f>
        <v>479383.37</v>
      </c>
      <c r="AL23" s="82">
        <f>Diesel!AL23+'LPG,CNG,Altern.'!AK23</f>
        <v>89138.053398206233</v>
      </c>
      <c r="AM23" s="82">
        <f t="shared" si="0"/>
        <v>683394.39223124424</v>
      </c>
      <c r="AN23" s="71"/>
      <c r="AO23" s="126" t="s">
        <v>122</v>
      </c>
      <c r="AP23" s="84">
        <f>Diesel!AO23+'LPG,CNG,Altern.'!AO23</f>
        <v>5964126.3697456801</v>
      </c>
      <c r="AQ23" s="66">
        <f>Diesel!AP23+'LPG,CNG,Altern.'!AP23</f>
        <v>8406525.294400055</v>
      </c>
      <c r="AR23" s="106">
        <f>Diesel!AQ23+'LPG,CNG,Altern.'!AQ23</f>
        <v>36522038.741176583</v>
      </c>
      <c r="AS23" s="71">
        <f>Diesel!AR23+'LPG,CNG,Altern.'!AR23</f>
        <v>45046296</v>
      </c>
      <c r="AT23" s="71">
        <f>Diesel!AS23+'LPG,CNG,Altern.'!AS23</f>
        <v>51791795.951782376</v>
      </c>
      <c r="AU23" s="71">
        <f>Diesel!AT23+'LPG,CNG,Altern.'!AT23</f>
        <v>30314717.88340782</v>
      </c>
      <c r="AV23" s="71">
        <f>Diesel!AU23+'LPG,CNG,Altern.'!AU23</f>
        <v>825240.05955113447</v>
      </c>
      <c r="AW23" s="71">
        <f>Diesel!AV23+'LPG,CNG,Altern.'!AV23</f>
        <v>29631323.491176575</v>
      </c>
      <c r="AX23" s="71">
        <f>Diesel!AW23+'LPG,CNG,Altern.'!AW23</f>
        <v>273956.80955113453</v>
      </c>
      <c r="AY23" s="76">
        <f>Diesel!AX23+'LPG,CNG,Altern.'!AX23</f>
        <v>29631323.491176575</v>
      </c>
    </row>
    <row r="24" spans="1:191" x14ac:dyDescent="0.3">
      <c r="A24" s="36"/>
      <c r="B24" s="4"/>
      <c r="C24" s="26"/>
      <c r="D24" s="37"/>
      <c r="E24" s="37"/>
      <c r="F24" s="37"/>
      <c r="G24" s="4"/>
      <c r="H24" s="4"/>
      <c r="I24" s="4"/>
      <c r="J24" s="4"/>
      <c r="K24" s="37"/>
      <c r="L24" s="4"/>
      <c r="M24" s="37"/>
      <c r="N24" s="4"/>
      <c r="O24" s="37"/>
      <c r="P24" s="37"/>
      <c r="Q24" s="4"/>
      <c r="R24" s="4"/>
      <c r="S24" s="19"/>
      <c r="T24" s="38"/>
      <c r="U24" s="5"/>
      <c r="V24" s="5"/>
      <c r="W24" s="5"/>
      <c r="X24" s="5"/>
      <c r="Y24" s="4"/>
      <c r="Z24" s="18"/>
      <c r="AA24" s="39"/>
      <c r="AB24" s="105"/>
      <c r="AC24" s="66"/>
      <c r="AD24" s="66"/>
      <c r="AE24" s="38"/>
      <c r="AF24" s="5"/>
      <c r="AG24" s="37"/>
      <c r="AH24" s="39"/>
      <c r="AI24" s="41"/>
      <c r="AJ24" s="26"/>
      <c r="AK24" s="26"/>
      <c r="AL24" s="26"/>
      <c r="AM24" s="36"/>
      <c r="AN24" s="37" t="s">
        <v>91</v>
      </c>
      <c r="AO24" s="42"/>
      <c r="AP24" s="84">
        <f>[7]MCSpecialFuel!$Q$20</f>
        <v>14978958.33</v>
      </c>
      <c r="AQ24" s="39"/>
      <c r="AR24" s="43"/>
      <c r="AS24" s="37"/>
      <c r="AT24" s="37"/>
      <c r="AU24" s="37"/>
      <c r="AV24" s="37"/>
      <c r="AW24" s="37"/>
      <c r="AX24" s="37"/>
      <c r="AY24" s="36"/>
    </row>
    <row r="25" spans="1:191" x14ac:dyDescent="0.3">
      <c r="A25" s="44" t="s">
        <v>5</v>
      </c>
      <c r="B25" s="70">
        <f t="shared" ref="B25:K25" si="1">SUM(B12:B23)</f>
        <v>94305223.387752831</v>
      </c>
      <c r="C25" s="70">
        <f t="shared" si="1"/>
        <v>92419910.804692015</v>
      </c>
      <c r="D25" s="70">
        <f>Diesel!D25+'LPG,CNG,Altern.'!D25</f>
        <v>1885312.583060828</v>
      </c>
      <c r="E25" s="70">
        <f t="shared" si="1"/>
        <v>94305223.387752831</v>
      </c>
      <c r="F25" s="70">
        <f t="shared" si="1"/>
        <v>1931704.5839</v>
      </c>
      <c r="G25" s="70">
        <f t="shared" si="1"/>
        <v>90488206.220792025</v>
      </c>
      <c r="H25" s="70">
        <f t="shared" si="1"/>
        <v>90488206.220792025</v>
      </c>
      <c r="I25" s="70">
        <f t="shared" si="1"/>
        <v>92373518.803852841</v>
      </c>
      <c r="J25" s="70">
        <f t="shared" si="1"/>
        <v>92373518.803852841</v>
      </c>
      <c r="K25" s="32">
        <f t="shared" si="1"/>
        <v>345497531</v>
      </c>
      <c r="L25" s="16">
        <f>C25/0.27</f>
        <v>342295965.94330376</v>
      </c>
      <c r="M25" s="32">
        <f t="shared" ref="M25:AM25" si="2">SUM(M12:M23)</f>
        <v>6993215.6237271242</v>
      </c>
      <c r="N25" s="32">
        <f t="shared" si="2"/>
        <v>349807426.50010228</v>
      </c>
      <c r="O25" s="32">
        <f t="shared" si="2"/>
        <v>7154461.4218518529</v>
      </c>
      <c r="P25" s="32">
        <f t="shared" si="2"/>
        <v>335659749.45452332</v>
      </c>
      <c r="Q25" s="32">
        <f t="shared" si="2"/>
        <v>335659749.45452332</v>
      </c>
      <c r="R25" s="32">
        <f t="shared" si="2"/>
        <v>335659749.45452332</v>
      </c>
      <c r="S25" s="45">
        <f t="shared" si="2"/>
        <v>342652965.07825041</v>
      </c>
      <c r="T25" s="32">
        <f t="shared" si="2"/>
        <v>6226113.0600000005</v>
      </c>
      <c r="U25" s="32">
        <f t="shared" si="2"/>
        <v>8190214.8300000001</v>
      </c>
      <c r="V25" s="32">
        <f t="shared" si="2"/>
        <v>-1964101.7700000003</v>
      </c>
      <c r="W25" s="32">
        <f t="shared" si="2"/>
        <v>-1961035.5799999998</v>
      </c>
      <c r="X25" s="31">
        <f t="shared" si="2"/>
        <v>-1964101.77</v>
      </c>
      <c r="Y25" s="32">
        <f t="shared" si="2"/>
        <v>23059678</v>
      </c>
      <c r="Z25" s="32">
        <f t="shared" si="2"/>
        <v>30334129</v>
      </c>
      <c r="AA25" s="32">
        <f t="shared" si="2"/>
        <v>-7274451</v>
      </c>
      <c r="AB25" s="32">
        <f t="shared" si="2"/>
        <v>41391295.109999999</v>
      </c>
      <c r="AC25" s="32">
        <f t="shared" si="2"/>
        <v>50706049.68</v>
      </c>
      <c r="AD25" s="32">
        <f t="shared" si="2"/>
        <v>-9314754.5699999984</v>
      </c>
      <c r="AE25" s="32">
        <f t="shared" si="2"/>
        <v>-9093168.879999999</v>
      </c>
      <c r="AF25" s="31">
        <f>SUM(AF12:AF23)</f>
        <v>-9318141.4499999993</v>
      </c>
      <c r="AG25" s="32">
        <f t="shared" si="2"/>
        <v>153301093</v>
      </c>
      <c r="AH25" s="32">
        <f t="shared" si="2"/>
        <v>187800184</v>
      </c>
      <c r="AI25" s="46">
        <f t="shared" si="2"/>
        <v>-34511635</v>
      </c>
      <c r="AJ25" s="32">
        <f t="shared" si="2"/>
        <v>3467605.7106753765</v>
      </c>
      <c r="AK25" s="32">
        <f t="shared" si="2"/>
        <v>3128519.44</v>
      </c>
      <c r="AL25" s="32">
        <f t="shared" si="2"/>
        <v>1024912.3936326865</v>
      </c>
      <c r="AM25" s="45">
        <f t="shared" si="2"/>
        <v>7621037.5443080626</v>
      </c>
      <c r="AN25" s="4"/>
      <c r="AO25" s="34"/>
      <c r="AP25" s="61">
        <f>SUM(AP12:AP24)</f>
        <v>79320814.149771139</v>
      </c>
      <c r="AQ25" s="4">
        <f>SUM(AQ12:AQ23)</f>
        <v>84708524.144866168</v>
      </c>
      <c r="AR25" s="12">
        <f>S25+AM25</f>
        <v>350274002.62255847</v>
      </c>
      <c r="AS25" s="4">
        <f>Y25+AG25</f>
        <v>176360771</v>
      </c>
      <c r="AT25" s="4">
        <f>Z25+AH25</f>
        <v>218134313</v>
      </c>
      <c r="AU25" s="4">
        <f>AR25+AS25-AT25</f>
        <v>308500460.62255847</v>
      </c>
      <c r="AV25" s="4">
        <f>AM25</f>
        <v>7621037.5443080626</v>
      </c>
      <c r="AW25" s="4">
        <f>AU25-AV25</f>
        <v>300879423.07825041</v>
      </c>
      <c r="AX25" s="4">
        <f>SUM(AX12:AX23)</f>
        <v>2655222.8348363014</v>
      </c>
      <c r="AY25" s="19">
        <f>AW25-AX25</f>
        <v>298224200.2434141</v>
      </c>
    </row>
    <row r="26" spans="1:191" x14ac:dyDescent="0.3">
      <c r="A26" s="12"/>
      <c r="B26" s="4"/>
      <c r="C26" s="117"/>
      <c r="D26" s="4"/>
      <c r="E26" s="4"/>
      <c r="F26" s="117"/>
      <c r="G26" s="4"/>
      <c r="H26" s="4"/>
      <c r="I26" s="4"/>
      <c r="J26" s="4"/>
      <c r="K26" s="117"/>
      <c r="L26" s="4"/>
      <c r="M26" s="4"/>
      <c r="N26" s="4"/>
      <c r="O26" s="4"/>
      <c r="P26" s="4"/>
      <c r="Q26" s="4"/>
      <c r="R26" s="4"/>
      <c r="S26" s="19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>
        <f>SUM(AJ25:AL25)</f>
        <v>7621037.5443080636</v>
      </c>
      <c r="AN26" s="4" t="s">
        <v>138</v>
      </c>
      <c r="AO26" s="4"/>
      <c r="AP26" s="84">
        <f>D25</f>
        <v>1885312.583060828</v>
      </c>
      <c r="AQ26" s="4"/>
      <c r="AR26" s="12">
        <f t="shared" ref="AR26:AW26" si="3">SUM(AR12:AR23)</f>
        <v>345857804.97341418</v>
      </c>
      <c r="AS26" s="4">
        <f t="shared" si="3"/>
        <v>176360771</v>
      </c>
      <c r="AT26" s="4">
        <f t="shared" si="3"/>
        <v>222370819.64914435</v>
      </c>
      <c r="AU26" s="4">
        <f t="shared" si="3"/>
        <v>305665546.78772223</v>
      </c>
      <c r="AV26" s="4">
        <f t="shared" si="3"/>
        <v>8694976.5648363009</v>
      </c>
      <c r="AW26" s="4">
        <f t="shared" si="3"/>
        <v>298044509.24341416</v>
      </c>
      <c r="AX26" s="4"/>
      <c r="AY26" s="4">
        <f>SUM(AY12:AY23)</f>
        <v>298044509.24341416</v>
      </c>
    </row>
    <row r="27" spans="1:19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61">
        <f>SUM(AP25:AP26)</f>
        <v>81206126.73283197</v>
      </c>
      <c r="AQ27" s="11">
        <f>AP27/AQ25-1</f>
        <v>-4.1346457719467433E-2</v>
      </c>
      <c r="AR27" s="4"/>
      <c r="AS27" s="4"/>
      <c r="AT27" s="4"/>
      <c r="AU27" s="4"/>
      <c r="AV27" s="4"/>
      <c r="AW27" s="4"/>
      <c r="AX27" s="4"/>
      <c r="AY27" s="4"/>
    </row>
    <row r="28" spans="1:191" x14ac:dyDescent="0.3">
      <c r="A28" s="48" t="s">
        <v>63</v>
      </c>
      <c r="B28" s="9"/>
      <c r="C28" s="18"/>
      <c r="D28" s="9"/>
      <c r="E28" s="9"/>
      <c r="F28" s="9"/>
      <c r="G28" s="9"/>
      <c r="H28" s="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83">
        <f>H25</f>
        <v>90488206.220792025</v>
      </c>
      <c r="AQ28" s="9"/>
      <c r="AR28" s="9"/>
      <c r="AS28" s="9"/>
      <c r="AT28" s="9"/>
      <c r="AU28" s="9"/>
      <c r="AV28" s="9"/>
      <c r="AW28" s="9"/>
      <c r="AX28" s="9"/>
      <c r="AY28" s="18"/>
    </row>
    <row r="29" spans="1:191" x14ac:dyDescent="0.3">
      <c r="A29" s="52"/>
      <c r="B29" s="52"/>
      <c r="C29" s="52"/>
      <c r="D29" s="52"/>
      <c r="E29" s="72"/>
      <c r="F29" s="52"/>
      <c r="G29" s="52"/>
      <c r="H29" s="5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6"/>
      <c r="AM29" s="4"/>
      <c r="AN29" s="4"/>
      <c r="AO29" s="4"/>
      <c r="AP29" s="47"/>
      <c r="AQ29" s="47"/>
      <c r="AR29" s="49"/>
      <c r="AS29" s="4"/>
      <c r="AT29" s="4"/>
      <c r="AU29" s="4"/>
      <c r="AV29" s="4"/>
      <c r="AW29" s="4"/>
      <c r="AX29" s="4"/>
      <c r="AY29" s="4"/>
    </row>
    <row r="30" spans="1:191" x14ac:dyDescent="0.3">
      <c r="A30" s="52"/>
      <c r="B30" s="52"/>
      <c r="C30" s="54"/>
      <c r="D30" s="52"/>
      <c r="E30" s="72"/>
      <c r="F30" s="52"/>
      <c r="G30" s="52"/>
      <c r="H30" s="5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 spans="1:191" ht="32.4" x14ac:dyDescent="0.55000000000000004">
      <c r="A31" s="52"/>
      <c r="B31" s="52"/>
      <c r="C31" s="107"/>
      <c r="D31" s="52"/>
      <c r="E31" s="72"/>
      <c r="F31" s="52"/>
      <c r="G31" s="52"/>
      <c r="H31" s="5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3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53"/>
      <c r="AQ31" s="4"/>
      <c r="AR31" s="8"/>
      <c r="AS31" s="8"/>
      <c r="AT31" s="8"/>
      <c r="AU31" s="8"/>
      <c r="AV31" s="8"/>
      <c r="AW31" s="8"/>
      <c r="AX31" s="8"/>
      <c r="AY31" s="8"/>
    </row>
    <row r="32" spans="1:191" x14ac:dyDescent="0.3">
      <c r="A32" s="52"/>
      <c r="B32" s="52"/>
      <c r="C32" s="54"/>
      <c r="D32" s="52"/>
      <c r="E32" s="72"/>
      <c r="F32" s="52"/>
      <c r="G32" s="52"/>
      <c r="H32" s="5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3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12"/>
      <c r="AM32" s="4"/>
      <c r="AN32" s="4"/>
      <c r="AO32" s="4"/>
      <c r="AP32" s="4"/>
      <c r="AQ32" s="4"/>
      <c r="AR32" s="8"/>
      <c r="AS32" s="8"/>
      <c r="AT32" s="8"/>
      <c r="AU32" s="8"/>
      <c r="AV32" s="8"/>
      <c r="AW32" s="8"/>
      <c r="AX32" s="8"/>
      <c r="AY32" s="8"/>
    </row>
    <row r="33" spans="1:51" x14ac:dyDescent="0.3">
      <c r="A33" s="52"/>
      <c r="B33" s="54"/>
      <c r="C33" s="54"/>
      <c r="D33" s="54"/>
      <c r="E33" s="72"/>
      <c r="F33" s="54"/>
      <c r="G33" s="54"/>
      <c r="H33" s="5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6"/>
      <c r="AQ33" s="34"/>
      <c r="AR33" s="4"/>
      <c r="AS33" s="4"/>
      <c r="AT33" s="4"/>
      <c r="AU33" s="8"/>
      <c r="AV33" s="4"/>
      <c r="AW33" s="4"/>
      <c r="AX33" s="4"/>
      <c r="AY33" s="4"/>
    </row>
    <row r="34" spans="1:51" x14ac:dyDescent="0.3">
      <c r="A34" s="52"/>
      <c r="B34" s="52"/>
      <c r="C34" s="52"/>
      <c r="D34" s="52"/>
      <c r="E34" s="72"/>
      <c r="F34" s="55"/>
      <c r="G34" s="55"/>
      <c r="H34" s="5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0"/>
      <c r="AN34" s="4"/>
      <c r="AO34" s="4"/>
      <c r="AP34" s="6"/>
      <c r="AQ34" s="5"/>
      <c r="AR34" s="4"/>
      <c r="AS34" s="4"/>
      <c r="AT34" s="4"/>
      <c r="AU34" s="4"/>
      <c r="AV34" s="4"/>
      <c r="AW34" s="4"/>
      <c r="AX34" s="4"/>
      <c r="AY34" s="4"/>
    </row>
    <row r="35" spans="1:51" x14ac:dyDescent="0.3">
      <c r="A35" s="52"/>
      <c r="B35" s="52"/>
      <c r="C35" s="52"/>
      <c r="D35" s="52"/>
      <c r="E35" s="72"/>
      <c r="F35" s="55"/>
      <c r="G35" s="55"/>
      <c r="H35" s="5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5"/>
      <c r="AR35" s="4"/>
      <c r="AS35" s="4"/>
      <c r="AT35" s="49"/>
      <c r="AU35" s="4"/>
      <c r="AV35" s="4"/>
      <c r="AW35" s="4"/>
      <c r="AX35" s="4"/>
      <c r="AY35" s="4"/>
    </row>
    <row r="36" spans="1:51" x14ac:dyDescent="0.3">
      <c r="A36" s="52"/>
      <c r="B36" s="52"/>
      <c r="C36" s="52"/>
      <c r="D36" s="52"/>
      <c r="E36" s="72"/>
      <c r="F36" s="55"/>
      <c r="G36" s="55"/>
      <c r="H36" s="5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</sheetData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LPG</vt:lpstr>
      <vt:lpstr>CNG</vt:lpstr>
      <vt:lpstr>LPG,CNG,Altern.</vt:lpstr>
      <vt:lpstr>Diesel</vt:lpstr>
      <vt:lpstr>SF Summary</vt:lpstr>
    </vt:vector>
  </TitlesOfParts>
  <Company>depratment of transportation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W. Lindsey</dc:creator>
  <cp:lastModifiedBy>stefan</cp:lastModifiedBy>
  <dcterms:created xsi:type="dcterms:W3CDTF">2001-03-27T19:35:31Z</dcterms:created>
  <dcterms:modified xsi:type="dcterms:W3CDTF">2014-03-18T19:21:15Z</dcterms:modified>
</cp:coreProperties>
</file>