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gif" ContentType="image/gif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9615" windowHeight="7260" firstSheet="4" activeTab="12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Summary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PAGE1">January!$A$2:$H$61</definedName>
    <definedName name="PAGE2">January!#REF!</definedName>
    <definedName name="_xlnm.Print_Area" localSheetId="0">January!$A$1:$H$127</definedName>
    <definedName name="Print_Area_MI" localSheetId="0">January!$A$2:$I$64</definedName>
  </definedNames>
  <calcPr calcId="125725"/>
</workbook>
</file>

<file path=xl/calcChain.xml><?xml version="1.0" encoding="utf-8"?>
<calcChain xmlns="http://schemas.openxmlformats.org/spreadsheetml/2006/main">
  <c r="H15" i="13"/>
  <c r="D15"/>
  <c r="H14"/>
  <c r="D14"/>
  <c r="H13"/>
  <c r="D13"/>
  <c r="H12"/>
  <c r="D12"/>
  <c r="H11"/>
  <c r="D11"/>
  <c r="H10"/>
  <c r="D10"/>
  <c r="H9"/>
  <c r="D9"/>
  <c r="H8"/>
  <c r="D8"/>
  <c r="H7"/>
  <c r="D7"/>
  <c r="H6"/>
  <c r="D6"/>
  <c r="H5"/>
  <c r="D5"/>
  <c r="H3"/>
  <c r="D3"/>
  <c r="A126" i="12" l="1"/>
  <c r="A125"/>
  <c r="A124"/>
  <c r="A123"/>
  <c r="A122"/>
  <c r="E119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H50"/>
  <c r="D50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H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27" l="1"/>
  <c r="D58"/>
  <c r="H28"/>
  <c r="H17"/>
  <c r="H21"/>
  <c r="H29"/>
  <c r="H58" l="1"/>
  <c r="D49"/>
  <c r="H49" s="1"/>
  <c r="A126" i="11"/>
  <c r="A125"/>
  <c r="A124"/>
  <c r="A123"/>
  <c r="A122"/>
  <c r="E119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G67"/>
  <c r="D60"/>
  <c r="D59"/>
  <c r="H57"/>
  <c r="H56"/>
  <c r="H55"/>
  <c r="H54"/>
  <c r="H53"/>
  <c r="H52"/>
  <c r="H51"/>
  <c r="H50"/>
  <c r="D50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H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3"/>
  <c r="G65" s="1"/>
  <c r="D58" l="1"/>
  <c r="H28"/>
  <c r="H27"/>
  <c r="H17"/>
  <c r="H21"/>
  <c r="H29"/>
  <c r="A126" i="10"/>
  <c r="A125"/>
  <c r="A124"/>
  <c r="A123"/>
  <c r="A122"/>
  <c r="E119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D50"/>
  <c r="H50" s="1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58" i="11" l="1"/>
  <c r="D49"/>
  <c r="H49" s="1"/>
  <c r="D58" i="10"/>
  <c r="H28"/>
  <c r="H27"/>
  <c r="H48"/>
  <c r="H17"/>
  <c r="H21"/>
  <c r="H29"/>
  <c r="A126" i="9"/>
  <c r="A125"/>
  <c r="A124"/>
  <c r="A123"/>
  <c r="A122"/>
  <c r="E119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H50"/>
  <c r="D50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H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58" i="10" l="1"/>
  <c r="D49"/>
  <c r="H49" s="1"/>
  <c r="H27" i="9"/>
  <c r="D58"/>
  <c r="H28"/>
  <c r="H17"/>
  <c r="H21"/>
  <c r="H29"/>
  <c r="A126" i="8"/>
  <c r="A125"/>
  <c r="A124"/>
  <c r="A123"/>
  <c r="A122"/>
  <c r="E119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H50"/>
  <c r="D50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H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58" i="9" l="1"/>
  <c r="D49"/>
  <c r="H49" s="1"/>
  <c r="H27" i="8"/>
  <c r="D58"/>
  <c r="H28"/>
  <c r="H17"/>
  <c r="H21"/>
  <c r="H29"/>
  <c r="H58" l="1"/>
  <c r="D49"/>
  <c r="H49" s="1"/>
  <c r="E119" i="7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8"/>
  <c r="G58"/>
  <c r="F58"/>
  <c r="E58"/>
  <c r="D58"/>
  <c r="H57"/>
  <c r="G57"/>
  <c r="F57"/>
  <c r="E57"/>
  <c r="D57"/>
  <c r="H56"/>
  <c r="G56"/>
  <c r="F56"/>
  <c r="E56"/>
  <c r="D56"/>
  <c r="H55"/>
  <c r="G55"/>
  <c r="F55"/>
  <c r="E55"/>
  <c r="D55"/>
  <c r="H54"/>
  <c r="G54"/>
  <c r="F54"/>
  <c r="E54"/>
  <c r="D54"/>
  <c r="H53"/>
  <c r="G53"/>
  <c r="F53"/>
  <c r="E53"/>
  <c r="D53"/>
  <c r="H52"/>
  <c r="G52"/>
  <c r="F52"/>
  <c r="E52"/>
  <c r="D52"/>
  <c r="H51"/>
  <c r="G51"/>
  <c r="F51"/>
  <c r="E51"/>
  <c r="D51"/>
  <c r="H50"/>
  <c r="G50"/>
  <c r="F50"/>
  <c r="E50"/>
  <c r="D50"/>
  <c r="H49"/>
  <c r="G49"/>
  <c r="F49"/>
  <c r="E49"/>
  <c r="D49"/>
  <c r="H48"/>
  <c r="G48"/>
  <c r="F48"/>
  <c r="E48"/>
  <c r="D48"/>
  <c r="H47"/>
  <c r="G47"/>
  <c r="F47"/>
  <c r="E47"/>
  <c r="D47"/>
  <c r="H46"/>
  <c r="G46"/>
  <c r="F46"/>
  <c r="E46"/>
  <c r="D46"/>
  <c r="H45"/>
  <c r="G45"/>
  <c r="F45"/>
  <c r="E45"/>
  <c r="D45"/>
  <c r="H44"/>
  <c r="G44"/>
  <c r="F44"/>
  <c r="E44"/>
  <c r="D44"/>
  <c r="H43"/>
  <c r="G43"/>
  <c r="F43"/>
  <c r="E43"/>
  <c r="D43"/>
  <c r="H42"/>
  <c r="G42"/>
  <c r="F42"/>
  <c r="E42"/>
  <c r="D42"/>
  <c r="H41"/>
  <c r="G41"/>
  <c r="F41"/>
  <c r="E41"/>
  <c r="D41"/>
  <c r="H40"/>
  <c r="G40"/>
  <c r="F40"/>
  <c r="E40"/>
  <c r="D40"/>
  <c r="H39"/>
  <c r="G39"/>
  <c r="F39"/>
  <c r="E39"/>
  <c r="D39"/>
  <c r="H38"/>
  <c r="G38"/>
  <c r="F38"/>
  <c r="E38"/>
  <c r="D38"/>
  <c r="H37"/>
  <c r="G37"/>
  <c r="F37"/>
  <c r="E37"/>
  <c r="D37"/>
  <c r="H36"/>
  <c r="G36"/>
  <c r="F36"/>
  <c r="E36"/>
  <c r="D36"/>
  <c r="H35"/>
  <c r="G35"/>
  <c r="F35"/>
  <c r="E35"/>
  <c r="D35"/>
  <c r="H34"/>
  <c r="G34"/>
  <c r="F34"/>
  <c r="E34"/>
  <c r="D34"/>
  <c r="B34"/>
  <c r="H33"/>
  <c r="G33"/>
  <c r="F33"/>
  <c r="E33"/>
  <c r="D33"/>
  <c r="H32"/>
  <c r="G32"/>
  <c r="F32"/>
  <c r="E32"/>
  <c r="D32"/>
  <c r="H31"/>
  <c r="G31"/>
  <c r="F31"/>
  <c r="E31"/>
  <c r="D31"/>
  <c r="H30"/>
  <c r="G30"/>
  <c r="F30"/>
  <c r="E30"/>
  <c r="D30"/>
  <c r="H29"/>
  <c r="G29"/>
  <c r="F29"/>
  <c r="E29"/>
  <c r="D29"/>
  <c r="H28"/>
  <c r="G28"/>
  <c r="F28"/>
  <c r="E28"/>
  <c r="D28"/>
  <c r="H27"/>
  <c r="G27"/>
  <c r="F27"/>
  <c r="E27"/>
  <c r="D27"/>
  <c r="H26"/>
  <c r="G26"/>
  <c r="F26"/>
  <c r="E26"/>
  <c r="D26"/>
  <c r="H25"/>
  <c r="G25"/>
  <c r="F25"/>
  <c r="E25"/>
  <c r="D25"/>
  <c r="H24"/>
  <c r="G24"/>
  <c r="F24"/>
  <c r="E24"/>
  <c r="D24"/>
  <c r="H23"/>
  <c r="G23"/>
  <c r="F23"/>
  <c r="E23"/>
  <c r="D23"/>
  <c r="H22"/>
  <c r="G22"/>
  <c r="F22"/>
  <c r="E22"/>
  <c r="D22"/>
  <c r="H21"/>
  <c r="G21"/>
  <c r="F21"/>
  <c r="E21"/>
  <c r="D21"/>
  <c r="B21"/>
  <c r="H20"/>
  <c r="G20"/>
  <c r="F20"/>
  <c r="E20"/>
  <c r="D20"/>
  <c r="H19"/>
  <c r="G19"/>
  <c r="F19"/>
  <c r="E19"/>
  <c r="D19"/>
  <c r="H18"/>
  <c r="G18"/>
  <c r="F18"/>
  <c r="E18"/>
  <c r="D18"/>
  <c r="H17"/>
  <c r="G17"/>
  <c r="F17"/>
  <c r="E17"/>
  <c r="D17"/>
  <c r="H9"/>
  <c r="G7"/>
  <c r="G69" s="1"/>
  <c r="G5"/>
  <c r="G67" s="1"/>
  <c r="G3"/>
  <c r="G65" s="1"/>
  <c r="E119" i="6" l="1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D50"/>
  <c r="H50" s="1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H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27" l="1"/>
  <c r="D58"/>
  <c r="H28"/>
  <c r="H21"/>
  <c r="H29"/>
  <c r="H17"/>
  <c r="H58" l="1"/>
  <c r="D49"/>
  <c r="H49" s="1"/>
  <c r="E119" i="5" l="1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D50"/>
  <c r="H50" s="1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27" l="1"/>
  <c r="H48"/>
  <c r="D58"/>
  <c r="H28"/>
  <c r="H21"/>
  <c r="H29"/>
  <c r="H17"/>
  <c r="H58" l="1"/>
  <c r="D49"/>
  <c r="H49" s="1"/>
  <c r="E119" i="4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D50"/>
  <c r="H50" s="1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F28" s="1"/>
  <c r="F58" s="1"/>
  <c r="F49" s="1"/>
  <c r="E17"/>
  <c r="E28" s="1"/>
  <c r="E58" s="1"/>
  <c r="E49" s="1"/>
  <c r="D17"/>
  <c r="D28" s="1"/>
  <c r="H9"/>
  <c r="G7"/>
  <c r="G69" s="1"/>
  <c r="G5"/>
  <c r="G67" s="1"/>
  <c r="G3"/>
  <c r="G65" s="1"/>
  <c r="H27" l="1"/>
  <c r="H48"/>
  <c r="D58"/>
  <c r="H28"/>
  <c r="H21"/>
  <c r="H29"/>
  <c r="H17"/>
  <c r="E119" i="3"/>
  <c r="D119"/>
  <c r="E118"/>
  <c r="D118"/>
  <c r="G107"/>
  <c r="F107"/>
  <c r="G103"/>
  <c r="F103"/>
  <c r="G102"/>
  <c r="F102"/>
  <c r="G101"/>
  <c r="G104" s="1"/>
  <c r="F17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H50"/>
  <c r="D50"/>
  <c r="G48"/>
  <c r="F48"/>
  <c r="H47"/>
  <c r="H46"/>
  <c r="H45"/>
  <c r="H44"/>
  <c r="H43"/>
  <c r="H42"/>
  <c r="H41"/>
  <c r="H40"/>
  <c r="H39"/>
  <c r="H38"/>
  <c r="H37"/>
  <c r="H36"/>
  <c r="H35"/>
  <c r="E34"/>
  <c r="D34"/>
  <c r="H34" s="1"/>
  <c r="B34"/>
  <c r="H33"/>
  <c r="H32"/>
  <c r="E31"/>
  <c r="D31"/>
  <c r="H31" s="1"/>
  <c r="H30"/>
  <c r="E29"/>
  <c r="E48" s="1"/>
  <c r="D29"/>
  <c r="D48" s="1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E17"/>
  <c r="E28" s="1"/>
  <c r="E58" s="1"/>
  <c r="E49" s="1"/>
  <c r="D17"/>
  <c r="D28" s="1"/>
  <c r="H9"/>
  <c r="G7"/>
  <c r="G69" s="1"/>
  <c r="G5"/>
  <c r="G67" s="1"/>
  <c r="G3"/>
  <c r="G65" s="1"/>
  <c r="H58" i="4" l="1"/>
  <c r="D49"/>
  <c r="H49" s="1"/>
  <c r="F28" i="3"/>
  <c r="F58" s="1"/>
  <c r="F49" s="1"/>
  <c r="D58"/>
  <c r="H28"/>
  <c r="H27"/>
  <c r="H48"/>
  <c r="H21"/>
  <c r="H29"/>
  <c r="H17"/>
  <c r="H58" l="1"/>
  <c r="D49"/>
  <c r="H49" s="1"/>
  <c r="A123" i="2" l="1"/>
  <c r="A122"/>
  <c r="E119"/>
  <c r="D119"/>
  <c r="E118"/>
  <c r="D118"/>
  <c r="G107"/>
  <c r="F107"/>
  <c r="G103"/>
  <c r="F103"/>
  <c r="G102"/>
  <c r="F102"/>
  <c r="G101"/>
  <c r="G104" s="1"/>
  <c r="F101"/>
  <c r="F104" s="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H57"/>
  <c r="H56"/>
  <c r="H55"/>
  <c r="H54"/>
  <c r="H53"/>
  <c r="H52"/>
  <c r="H51"/>
  <c r="D50"/>
  <c r="H50" s="1"/>
  <c r="G48"/>
  <c r="F48"/>
  <c r="H47"/>
  <c r="H46"/>
  <c r="H45"/>
  <c r="H44"/>
  <c r="H43"/>
  <c r="H42"/>
  <c r="H41"/>
  <c r="H40"/>
  <c r="H39"/>
  <c r="H38"/>
  <c r="H37"/>
  <c r="H36"/>
  <c r="H35"/>
  <c r="E34"/>
  <c r="D34"/>
  <c r="B34"/>
  <c r="H33"/>
  <c r="H32"/>
  <c r="E31"/>
  <c r="D31"/>
  <c r="H31" s="1"/>
  <c r="H30"/>
  <c r="E29"/>
  <c r="E48" s="1"/>
  <c r="D29"/>
  <c r="E27"/>
  <c r="D27"/>
  <c r="H26"/>
  <c r="H25"/>
  <c r="H24"/>
  <c r="H23"/>
  <c r="H22"/>
  <c r="G21"/>
  <c r="G27" s="1"/>
  <c r="F21"/>
  <c r="F27" s="1"/>
  <c r="B21"/>
  <c r="H20"/>
  <c r="H19"/>
  <c r="H18"/>
  <c r="G17"/>
  <c r="G28" s="1"/>
  <c r="G58" s="1"/>
  <c r="G49" s="1"/>
  <c r="F17"/>
  <c r="E17"/>
  <c r="E28" s="1"/>
  <c r="E58" s="1"/>
  <c r="E49" s="1"/>
  <c r="D17"/>
  <c r="H9"/>
  <c r="G7"/>
  <c r="G69" s="1"/>
  <c r="G5"/>
  <c r="G67" s="1"/>
  <c r="G3"/>
  <c r="G65" s="1"/>
  <c r="D48" l="1"/>
  <c r="H34"/>
  <c r="D28"/>
  <c r="D4" i="13"/>
  <c r="F28" i="2"/>
  <c r="F58" s="1"/>
  <c r="F49" s="1"/>
  <c r="H4" i="13"/>
  <c r="H27" i="2"/>
  <c r="H48"/>
  <c r="D58"/>
  <c r="H21"/>
  <c r="H29"/>
  <c r="H17"/>
  <c r="H28" l="1"/>
  <c r="H58"/>
  <c r="D49"/>
  <c r="H49" s="1"/>
  <c r="A122" i="1"/>
  <c r="E119"/>
  <c r="D119"/>
  <c r="E118"/>
  <c r="D118"/>
  <c r="D60"/>
  <c r="D50"/>
  <c r="F21"/>
  <c r="E17"/>
  <c r="D17"/>
  <c r="G7"/>
  <c r="G5"/>
  <c r="G67" s="1"/>
  <c r="F104"/>
  <c r="G69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H50"/>
  <c r="D28"/>
  <c r="E28"/>
  <c r="F27"/>
  <c r="G21" l="1"/>
  <c r="G27" l="1"/>
  <c r="H27" s="1"/>
  <c r="H21"/>
  <c r="G103"/>
  <c r="G107"/>
  <c r="F107"/>
  <c r="G102"/>
  <c r="G101" l="1"/>
  <c r="G104" s="1"/>
  <c r="F17" l="1"/>
  <c r="F28" l="1"/>
  <c r="F58" l="1"/>
  <c r="F49" s="1"/>
  <c r="E34"/>
  <c r="E31"/>
  <c r="D34" l="1"/>
  <c r="H34" s="1"/>
  <c r="D29"/>
  <c r="G17" l="1"/>
  <c r="E29"/>
  <c r="E48" s="1"/>
  <c r="D31"/>
  <c r="H31" s="1"/>
  <c r="G28" l="1"/>
  <c r="H17"/>
  <c r="D48"/>
  <c r="D58" s="1"/>
  <c r="E58"/>
  <c r="E49" s="1"/>
  <c r="H29"/>
  <c r="G58" l="1"/>
  <c r="G49" s="1"/>
  <c r="H28"/>
  <c r="D49"/>
  <c r="H49" s="1"/>
  <c r="H58"/>
  <c r="H48"/>
</calcChain>
</file>

<file path=xl/sharedStrings.xml><?xml version="1.0" encoding="utf-8"?>
<sst xmlns="http://schemas.openxmlformats.org/spreadsheetml/2006/main" count="2122" uniqueCount="188">
  <si>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</si>
  <si>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</si>
  <si>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</si>
  <si>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</si>
  <si>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</si>
  <si>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</si>
  <si>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</si>
  <si>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</si>
  <si>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</si>
  <si>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</si>
  <si>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</si>
  <si>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</si>
  <si>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</si>
  <si>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</si>
  <si>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</si>
  <si>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</si>
  <si>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</si>
  <si>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</si>
  <si>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</si>
  <si>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</si>
  <si>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</si>
  <si>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</si>
  <si>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</si>
  <si>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</si>
  <si>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</si>
  <si>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</si>
  <si>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</si>
  <si>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</si>
  <si>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</si>
  <si>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</si>
  <si>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</si>
  <si>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</si>
  <si>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</si>
  <si>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</si>
  <si>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</si>
  <si>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</si>
  <si>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</si>
  <si>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</si>
  <si>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</si>
  <si>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</si>
  <si>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</si>
  <si>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</si>
  <si>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</si>
  <si>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</si>
  <si>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</si>
  <si>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</si>
  <si>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</si>
  <si>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</si>
  <si>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</si>
  <si>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</si>
  <si>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</si>
  <si>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</si>
  <si>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</si>
  <si>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</si>
  <si>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</si>
  <si>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</si>
  <si>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</si>
  <si>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</si>
  <si>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</si>
  <si>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</si>
  <si>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</si>
  <si>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</si>
  <si>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</si>
  <si>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</si>
  <si>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</si>
  <si>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</si>
  <si>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</si>
  <si>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</si>
  <si>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</si>
  <si>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</si>
  <si>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</si>
  <si>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</si>
  <si>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</si>
  <si>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</si>
  <si>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</si>
  <si>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</si>
  <si>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</si>
  <si>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</si>
  <si>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</si>
  <si>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</si>
  <si>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</si>
  <si>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</si>
  <si>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</si>
  <si>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</si>
  <si>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</si>
  <si>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</si>
  <si>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</si>
  <si>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</si>
  <si>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</si>
  <si>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</si>
  <si>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</si>
  <si>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</si>
  <si>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</si>
  <si>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</si>
  <si>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</si>
  <si>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</si>
  <si>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</si>
  <si>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</si>
  <si>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</si>
  <si>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</si>
  <si>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</si>
  <si>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</si>
  <si>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</si>
  <si>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</si>
  <si>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</si>
  <si>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</si>
  <si>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</si>
  <si>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</si>
  <si>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</si>
  <si>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</si>
  <si>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</si>
  <si>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</si>
  <si>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</si>
  <si>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</si>
  <si>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</si>
  <si>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</si>
  <si>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</si>
  <si>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</si>
  <si>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</si>
  <si>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</si>
  <si>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</si>
  <si>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</si>
  <si>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</si>
  <si>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</si>
  <si>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</si>
  <si>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</si>
  <si>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</si>
  <si>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</si>
  <si>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</si>
  <si>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</si>
  <si>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</si>
  <si>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</si>
  <si>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</si>
  <si>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</si>
  <si>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</si>
  <si>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</si>
  <si>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</si>
  <si>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</si>
  <si>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</si>
  <si>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</si>
  <si>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</si>
  <si>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</si>
  <si>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</si>
  <si>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</si>
  <si>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</si>
  <si>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</si>
  <si>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</si>
  <si>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</si>
  <si>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</si>
  <si>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</si>
  <si>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</si>
  <si>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</si>
  <si>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</si>
  <si>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</si>
  <si>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</si>
  <si>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</si>
  <si>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</si>
  <si>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</si>
  <si>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</si>
  <si>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</si>
  <si>
    <t>Nevada</t>
  </si>
  <si>
    <t>x</t>
  </si>
  <si>
    <t>d. Transit Use</t>
  </si>
  <si>
    <t>f. Tribal Refunds</t>
  </si>
  <si>
    <t>Nevada Department of Transportation</t>
  </si>
  <si>
    <t>not optional</t>
  </si>
  <si>
    <t>State Petroleum Cleanup Fund - not optional</t>
  </si>
  <si>
    <t>Used Plus: IFTA fuel used in State (from users' returns) and Less: IFTA fuel purchased tax paid in State in Net Consumption calculation.</t>
  </si>
  <si>
    <t>No gasoline usage is reported by interstate carriers operating in Nevada.</t>
  </si>
  <si>
    <t>Non-Nevada IFTA fuel reported quarterly on the report for the last month of the quarter.</t>
  </si>
  <si>
    <t>IFTA fuel reported quarterly on the report for the last month of the quarter.</t>
  </si>
  <si>
    <t>Other under "Rate of tax at the end of month" refers to Aviation Gas.</t>
  </si>
  <si>
    <t>Gasohol is reported in total as 10+% alcohol because we do not have an accurate breakdown of the actual percentages.</t>
  </si>
  <si>
    <t>Other under "Rate of tax at the end of month" refers to Aviation Gasoline.</t>
  </si>
  <si>
    <t>Gasoline &amp; Gasohol Combined</t>
  </si>
  <si>
    <t>Special Fuel</t>
  </si>
  <si>
    <t>February</t>
  </si>
  <si>
    <t>March</t>
  </si>
  <si>
    <t>April</t>
  </si>
  <si>
    <t>May</t>
  </si>
  <si>
    <t>June</t>
  </si>
  <si>
    <t>January</t>
  </si>
  <si>
    <t>August</t>
  </si>
  <si>
    <t>September</t>
  </si>
  <si>
    <t>October</t>
  </si>
  <si>
    <t>November</t>
  </si>
  <si>
    <t>December</t>
  </si>
  <si>
    <t>July</t>
  </si>
</sst>
</file>

<file path=xl/styles.xml><?xml version="1.0" encoding="utf-8"?>
<styleSheet xmlns="http://schemas.openxmlformats.org/spreadsheetml/2006/main">
  <numFmts count="6">
    <numFmt numFmtId="164" formatCode="0.0%"/>
    <numFmt numFmtId="165" formatCode="[Blue]_(* #,##0_);[Blue]_(* \(#,##0\);[Blue]_ 0;[Red]\ &quot;ERROR&quot;"/>
    <numFmt numFmtId="166" formatCode="[Black]_(* #,##0_);[Black]_(* \(#,##0\);[Black]_ &quot; &quot;;[Red]\ &quot;ERROR&quot;"/>
    <numFmt numFmtId="167" formatCode="[Blue]#,##0_);[Red]\ &quot;ERROR&quot;;[Blue]0;[Red]\ &quot;ERROR&quot;"/>
    <numFmt numFmtId="168" formatCode="[Black]_(* #,##0_);[Black]_(* \(#,##0\);[Black]_ 0;[Red]\ &quot;ERROR&quot;"/>
    <numFmt numFmtId="169" formatCode="00.000"/>
  </numFmts>
  <fonts count="11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  <font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5" fontId="2" fillId="0" borderId="7" xfId="0" applyNumberFormat="1" applyFont="1" applyBorder="1" applyAlignment="1" applyProtection="1">
      <protection locked="0"/>
    </xf>
    <xf numFmtId="165" fontId="2" fillId="0" borderId="11" xfId="0" applyNumberFormat="1" applyFont="1" applyBorder="1" applyAlignment="1" applyProtection="1">
      <protection locked="0"/>
    </xf>
    <xf numFmtId="165" fontId="2" fillId="0" borderId="7" xfId="0" applyNumberFormat="1" applyFont="1" applyBorder="1" applyProtection="1">
      <protection locked="0"/>
    </xf>
    <xf numFmtId="166" fontId="4" fillId="0" borderId="10" xfId="0" applyNumberFormat="1" applyFont="1" applyBorder="1" applyProtection="1"/>
    <xf numFmtId="166" fontId="4" fillId="0" borderId="7" xfId="0" applyNumberFormat="1" applyFont="1" applyBorder="1" applyProtection="1"/>
    <xf numFmtId="166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7" fontId="4" fillId="0" borderId="9" xfId="0" applyNumberFormat="1" applyFont="1" applyBorder="1" applyAlignment="1" applyProtection="1">
      <protection locked="0"/>
    </xf>
    <xf numFmtId="167" fontId="2" fillId="0" borderId="9" xfId="0" applyNumberFormat="1" applyFont="1" applyBorder="1" applyProtection="1">
      <protection locked="0"/>
    </xf>
    <xf numFmtId="168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7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4" fontId="2" fillId="0" borderId="9" xfId="0" applyNumberFormat="1" applyFont="1" applyBorder="1" applyProtection="1">
      <protection locked="0"/>
    </xf>
    <xf numFmtId="164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6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69" fontId="2" fillId="0" borderId="12" xfId="0" applyNumberFormat="1" applyFont="1" applyBorder="1" applyProtection="1">
      <protection locked="0"/>
    </xf>
    <xf numFmtId="169" fontId="2" fillId="0" borderId="9" xfId="0" applyNumberFormat="1" applyFont="1" applyBorder="1" applyProtection="1">
      <protection locked="0"/>
    </xf>
    <xf numFmtId="169" fontId="2" fillId="0" borderId="9" xfId="0" applyNumberFormat="1" applyFont="1" applyBorder="1" applyProtection="1"/>
    <xf numFmtId="169" fontId="2" fillId="0" borderId="10" xfId="0" applyNumberFormat="1" applyFont="1" applyBorder="1" applyProtection="1">
      <protection locked="0"/>
    </xf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14" fontId="2" fillId="0" borderId="12" xfId="0" applyNumberFormat="1" applyFont="1" applyBorder="1" applyAlignment="1" applyProtection="1">
      <alignment horizontal="center"/>
      <protection locked="0"/>
    </xf>
    <xf numFmtId="14" fontId="2" fillId="0" borderId="10" xfId="0" applyNumberFormat="1" applyFont="1" applyBorder="1" applyAlignment="1" applyProtection="1">
      <alignment horizontal="center"/>
      <protection locked="0"/>
    </xf>
    <xf numFmtId="14" fontId="1" fillId="0" borderId="12" xfId="0" applyNumberFormat="1" applyFont="1" applyBorder="1" applyProtection="1">
      <protection locked="0"/>
    </xf>
    <xf numFmtId="14" fontId="1" fillId="0" borderId="10" xfId="0" applyNumberFormat="1" applyFont="1" applyBorder="1" applyProtection="1">
      <protection locked="0"/>
    </xf>
    <xf numFmtId="0" fontId="1" fillId="0" borderId="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9" xfId="0" applyFont="1" applyBorder="1"/>
    <xf numFmtId="166" fontId="2" fillId="0" borderId="7" xfId="0" applyNumberFormat="1" applyFont="1" applyBorder="1" applyAlignment="1" applyProtection="1">
      <protection locked="0"/>
    </xf>
    <xf numFmtId="166" fontId="2" fillId="0" borderId="7" xfId="0" applyNumberFormat="1" applyFont="1" applyBorder="1" applyProtection="1">
      <protection locked="0"/>
    </xf>
    <xf numFmtId="14" fontId="4" fillId="0" borderId="12" xfId="0" applyNumberFormat="1" applyFont="1" applyBorder="1" applyProtection="1">
      <protection locked="0"/>
    </xf>
    <xf numFmtId="14" fontId="4" fillId="0" borderId="10" xfId="0" applyNumberFormat="1" applyFont="1" applyBorder="1" applyProtection="1">
      <protection locked="0"/>
    </xf>
    <xf numFmtId="165" fontId="2" fillId="0" borderId="7" xfId="0" applyNumberFormat="1" applyFont="1" applyFill="1" applyBorder="1" applyAlignment="1" applyProtection="1">
      <protection locked="0"/>
    </xf>
    <xf numFmtId="37" fontId="4" fillId="0" borderId="6" xfId="0" quotePrefix="1" applyNumberFormat="1" applyFont="1" applyBorder="1" applyProtection="1"/>
    <xf numFmtId="37" fontId="4" fillId="0" borderId="0" xfId="0" quotePrefix="1" applyNumberFormat="1" applyFont="1" applyBorder="1" applyProtection="1"/>
    <xf numFmtId="37" fontId="4" fillId="0" borderId="0" xfId="0" applyNumberFormat="1" applyFont="1" applyBorder="1" applyProtection="1"/>
    <xf numFmtId="3" fontId="10" fillId="0" borderId="0" xfId="0" applyNumberFormat="1" applyFont="1"/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 applyProtection="1">
      <protection locked="0"/>
    </xf>
    <xf numFmtId="0" fontId="0" fillId="0" borderId="0" xfId="0" applyBorder="1" applyAlignment="1"/>
    <xf numFmtId="0" fontId="0" fillId="0" borderId="6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3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123825</xdr:colOff>
      <xdr:row>2</xdr:row>
      <xdr:rowOff>123825</xdr:rowOff>
    </xdr:to>
    <xdr:pic>
      <xdr:nvPicPr>
        <xdr:cNvPr id="10243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123825</xdr:colOff>
      <xdr:row>3</xdr:row>
      <xdr:rowOff>123825</xdr:rowOff>
    </xdr:to>
    <xdr:pic>
      <xdr:nvPicPr>
        <xdr:cNvPr id="5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123825</xdr:colOff>
      <xdr:row>4</xdr:row>
      <xdr:rowOff>123825</xdr:rowOff>
    </xdr:to>
    <xdr:pic>
      <xdr:nvPicPr>
        <xdr:cNvPr id="6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123825</xdr:colOff>
      <xdr:row>5</xdr:row>
      <xdr:rowOff>123825</xdr:rowOff>
    </xdr:to>
    <xdr:pic>
      <xdr:nvPicPr>
        <xdr:cNvPr id="7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123825</xdr:colOff>
      <xdr:row>6</xdr:row>
      <xdr:rowOff>123825</xdr:rowOff>
    </xdr:to>
    <xdr:pic>
      <xdr:nvPicPr>
        <xdr:cNvPr id="8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123825</xdr:colOff>
      <xdr:row>7</xdr:row>
      <xdr:rowOff>123825</xdr:rowOff>
    </xdr:to>
    <xdr:pic>
      <xdr:nvPicPr>
        <xdr:cNvPr id="9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123825</xdr:colOff>
      <xdr:row>8</xdr:row>
      <xdr:rowOff>123825</xdr:rowOff>
    </xdr:to>
    <xdr:pic>
      <xdr:nvPicPr>
        <xdr:cNvPr id="10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123825</xdr:colOff>
      <xdr:row>9</xdr:row>
      <xdr:rowOff>123825</xdr:rowOff>
    </xdr:to>
    <xdr:pic>
      <xdr:nvPicPr>
        <xdr:cNvPr id="11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123825</xdr:colOff>
      <xdr:row>10</xdr:row>
      <xdr:rowOff>123825</xdr:rowOff>
    </xdr:to>
    <xdr:pic>
      <xdr:nvPicPr>
        <xdr:cNvPr id="12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123825</xdr:colOff>
      <xdr:row>11</xdr:row>
      <xdr:rowOff>123825</xdr:rowOff>
    </xdr:to>
    <xdr:pic>
      <xdr:nvPicPr>
        <xdr:cNvPr id="13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123825</xdr:colOff>
      <xdr:row>12</xdr:row>
      <xdr:rowOff>123825</xdr:rowOff>
    </xdr:to>
    <xdr:pic>
      <xdr:nvPicPr>
        <xdr:cNvPr id="14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123825</xdr:colOff>
      <xdr:row>13</xdr:row>
      <xdr:rowOff>123825</xdr:rowOff>
    </xdr:to>
    <xdr:pic>
      <xdr:nvPicPr>
        <xdr:cNvPr id="15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123825</xdr:colOff>
      <xdr:row>2</xdr:row>
      <xdr:rowOff>123825</xdr:rowOff>
    </xdr:to>
    <xdr:pic>
      <xdr:nvPicPr>
        <xdr:cNvPr id="16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123825</xdr:colOff>
      <xdr:row>4</xdr:row>
      <xdr:rowOff>123825</xdr:rowOff>
    </xdr:to>
    <xdr:pic>
      <xdr:nvPicPr>
        <xdr:cNvPr id="17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123825</xdr:colOff>
      <xdr:row>5</xdr:row>
      <xdr:rowOff>123825</xdr:rowOff>
    </xdr:to>
    <xdr:pic>
      <xdr:nvPicPr>
        <xdr:cNvPr id="18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123825</xdr:colOff>
      <xdr:row>6</xdr:row>
      <xdr:rowOff>123825</xdr:rowOff>
    </xdr:to>
    <xdr:pic>
      <xdr:nvPicPr>
        <xdr:cNvPr id="19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123825</xdr:colOff>
      <xdr:row>7</xdr:row>
      <xdr:rowOff>123825</xdr:rowOff>
    </xdr:to>
    <xdr:pic>
      <xdr:nvPicPr>
        <xdr:cNvPr id="20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123825</xdr:colOff>
      <xdr:row>8</xdr:row>
      <xdr:rowOff>123825</xdr:rowOff>
    </xdr:to>
    <xdr:pic>
      <xdr:nvPicPr>
        <xdr:cNvPr id="21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123825</xdr:colOff>
      <xdr:row>9</xdr:row>
      <xdr:rowOff>123825</xdr:rowOff>
    </xdr:to>
    <xdr:pic>
      <xdr:nvPicPr>
        <xdr:cNvPr id="22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123825</xdr:colOff>
      <xdr:row>10</xdr:row>
      <xdr:rowOff>123825</xdr:rowOff>
    </xdr:to>
    <xdr:pic>
      <xdr:nvPicPr>
        <xdr:cNvPr id="23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123825</xdr:colOff>
      <xdr:row>11</xdr:row>
      <xdr:rowOff>123825</xdr:rowOff>
    </xdr:to>
    <xdr:pic>
      <xdr:nvPicPr>
        <xdr:cNvPr id="24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123825</xdr:colOff>
      <xdr:row>12</xdr:row>
      <xdr:rowOff>123825</xdr:rowOff>
    </xdr:to>
    <xdr:pic>
      <xdr:nvPicPr>
        <xdr:cNvPr id="25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123825</xdr:colOff>
      <xdr:row>13</xdr:row>
      <xdr:rowOff>123825</xdr:rowOff>
    </xdr:to>
    <xdr:pic>
      <xdr:nvPicPr>
        <xdr:cNvPr id="26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0" y="304800"/>
          <a:ext cx="123825" cy="123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123825</xdr:colOff>
      <xdr:row>3</xdr:row>
      <xdr:rowOff>123825</xdr:rowOff>
    </xdr:to>
    <xdr:pic>
      <xdr:nvPicPr>
        <xdr:cNvPr id="27" name="Picture 3" descr="C:\Documents and Settings\h9006dwl\Local Settings\Temporary Internet Files\Content.IE5\TIA1SY2P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3050" y="466725"/>
          <a:ext cx="123825" cy="123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2010Fh55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ct2010Fh55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ov2010Fh55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ec2010Fh55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eb2010Fh55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r2010Fh55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pr2010Fh55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ay2010Fh55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Jun2010Fh55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Jul2010Fh55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ug2010Fh55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p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5">
          <cell r="G5">
            <v>2010</v>
          </cell>
        </row>
        <row r="7">
          <cell r="G7" t="str">
            <v>January</v>
          </cell>
        </row>
        <row r="17">
          <cell r="D17">
            <v>8123895</v>
          </cell>
          <cell r="E17">
            <v>77090843</v>
          </cell>
          <cell r="F17">
            <v>24912923</v>
          </cell>
          <cell r="G17">
            <v>305621.96453630546</v>
          </cell>
        </row>
        <row r="21">
          <cell r="F21">
            <v>68376</v>
          </cell>
          <cell r="G21">
            <v>126029.6651480302</v>
          </cell>
        </row>
        <row r="29">
          <cell r="D29">
            <v>1914.3947698236407</v>
          </cell>
          <cell r="E29">
            <v>18443.772198665669</v>
          </cell>
        </row>
        <row r="31">
          <cell r="D31">
            <v>1813.1969227951902</v>
          </cell>
          <cell r="E31">
            <v>17468.806080386887</v>
          </cell>
        </row>
        <row r="34">
          <cell r="D34">
            <v>0</v>
          </cell>
          <cell r="E34">
            <v>0</v>
          </cell>
        </row>
        <row r="50">
          <cell r="D50">
            <v>122153</v>
          </cell>
        </row>
        <row r="60">
          <cell r="D60" t="str">
            <v>Susan Martinovich</v>
          </cell>
        </row>
        <row r="101">
          <cell r="G101">
            <v>24912923</v>
          </cell>
        </row>
        <row r="102">
          <cell r="G102">
            <v>0</v>
          </cell>
        </row>
        <row r="103">
          <cell r="G103">
            <v>0</v>
          </cell>
        </row>
        <row r="107">
          <cell r="F107">
            <v>40179</v>
          </cell>
          <cell r="G107">
            <v>40209</v>
          </cell>
        </row>
        <row r="118">
          <cell r="D118">
            <v>15153866.02367557</v>
          </cell>
          <cell r="E118">
            <v>0.19657154383012221</v>
          </cell>
        </row>
        <row r="119">
          <cell r="D119">
            <v>61936976.976324432</v>
          </cell>
          <cell r="E119">
            <v>0.80342845616987779</v>
          </cell>
        </row>
      </sheetData>
      <sheetData sheetId="1">
        <row r="122">
          <cell r="A122" t="str">
            <v>Other under "Rate of tax at the end of month" refers to Aviation Gasoline.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October</v>
          </cell>
        </row>
        <row r="9">
          <cell r="H9" t="str">
            <v>x</v>
          </cell>
        </row>
        <row r="17">
          <cell r="D17">
            <v>7382833</v>
          </cell>
          <cell r="E17">
            <v>85128515</v>
          </cell>
          <cell r="F17">
            <v>33010604.481481485</v>
          </cell>
          <cell r="G17">
            <v>311214.65255322913</v>
          </cell>
        </row>
        <row r="21">
          <cell r="B21" t="str">
            <v>d. Transit Use</v>
          </cell>
          <cell r="F21">
            <v>578773</v>
          </cell>
          <cell r="G21">
            <v>130202.75</v>
          </cell>
        </row>
        <row r="29">
          <cell r="D29">
            <v>7359.266742828072</v>
          </cell>
          <cell r="E29">
            <v>86789.565596821223</v>
          </cell>
        </row>
        <row r="31">
          <cell r="D31">
            <v>3865.133360206552</v>
          </cell>
          <cell r="E31">
            <v>45582.427846228355</v>
          </cell>
        </row>
        <row r="34">
          <cell r="B34" t="str">
            <v>f. Tribal Refunds</v>
          </cell>
          <cell r="D34">
            <v>1601.1057729059521</v>
          </cell>
          <cell r="E34">
            <v>18882.217394890893</v>
          </cell>
        </row>
        <row r="50">
          <cell r="D50">
            <v>164414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33010604.481481485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40452</v>
          </cell>
          <cell r="G107">
            <v>40482</v>
          </cell>
        </row>
        <row r="118">
          <cell r="D118">
            <v>16608073.852752253</v>
          </cell>
          <cell r="E118">
            <v>0.19509413329660752</v>
          </cell>
        </row>
        <row r="119">
          <cell r="D119">
            <v>68520441.147247747</v>
          </cell>
          <cell r="E119">
            <v>0.80490586670339248</v>
          </cell>
        </row>
        <row r="122">
          <cell r="A122" t="str">
            <v>Other under "Rate of tax at the end of month" refers to Aviation Gasoline.</v>
          </cell>
        </row>
        <row r="123">
          <cell r="A123">
            <v>0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November</v>
          </cell>
        </row>
        <row r="9">
          <cell r="H9" t="str">
            <v>x</v>
          </cell>
        </row>
        <row r="17">
          <cell r="D17">
            <v>6659014</v>
          </cell>
          <cell r="E17">
            <v>80350300</v>
          </cell>
          <cell r="F17">
            <v>29291369.999999996</v>
          </cell>
          <cell r="G17">
            <v>300833.88529795036</v>
          </cell>
        </row>
        <row r="21">
          <cell r="B21" t="str">
            <v>d. Transit Use</v>
          </cell>
          <cell r="F21">
            <v>477895</v>
          </cell>
          <cell r="G21">
            <v>133879.8125</v>
          </cell>
        </row>
        <row r="29">
          <cell r="D29">
            <v>3327.38005849001</v>
          </cell>
          <cell r="E29">
            <v>40852.866186317879</v>
          </cell>
        </row>
        <row r="31">
          <cell r="D31">
            <v>1010.136568512393</v>
          </cell>
          <cell r="E31">
            <v>12402.242406318433</v>
          </cell>
        </row>
        <row r="34">
          <cell r="B34" t="str">
            <v>f. Tribal Refunds</v>
          </cell>
          <cell r="D34">
            <v>1135.309626716399</v>
          </cell>
          <cell r="E34">
            <v>13939.090649395619</v>
          </cell>
        </row>
        <row r="50">
          <cell r="D50">
            <v>114651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29291369.999999996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40483</v>
          </cell>
          <cell r="G107">
            <v>40512</v>
          </cell>
        </row>
        <row r="118">
          <cell r="D118">
            <v>15675872.138622403</v>
          </cell>
          <cell r="E118">
            <v>0.19509413329660752</v>
          </cell>
        </row>
        <row r="119">
          <cell r="D119">
            <v>64674427.861377597</v>
          </cell>
          <cell r="E119">
            <v>0.80490586670339248</v>
          </cell>
        </row>
        <row r="122">
          <cell r="A122" t="str">
            <v>Other under "Rate of tax at the end of month" refers to Aviation Gasoline.</v>
          </cell>
        </row>
        <row r="123">
          <cell r="A123">
            <v>0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December</v>
          </cell>
        </row>
        <row r="9">
          <cell r="H9" t="str">
            <v>x</v>
          </cell>
        </row>
        <row r="17">
          <cell r="D17">
            <v>7058810</v>
          </cell>
          <cell r="E17">
            <v>81970589</v>
          </cell>
          <cell r="F17">
            <v>10851603.555555552</v>
          </cell>
          <cell r="G17">
            <v>293510.02183471841</v>
          </cell>
        </row>
        <row r="21">
          <cell r="B21" t="str">
            <v>d. Transit Use</v>
          </cell>
          <cell r="F21">
            <v>499532</v>
          </cell>
          <cell r="G21">
            <v>136998.73991935485</v>
          </cell>
        </row>
        <row r="29">
          <cell r="D29">
            <v>6495.5539187102104</v>
          </cell>
          <cell r="E29">
            <v>76533.056980311638</v>
          </cell>
        </row>
        <row r="31">
          <cell r="D31">
            <v>1918.703678177754</v>
          </cell>
          <cell r="E31">
            <v>22606.887690876054</v>
          </cell>
        </row>
        <row r="34">
          <cell r="B34" t="str">
            <v>f. Tribal Refunds</v>
          </cell>
          <cell r="D34">
            <v>3784.9934503361292</v>
          </cell>
          <cell r="E34">
            <v>44596.21504646074</v>
          </cell>
        </row>
        <row r="50">
          <cell r="D50">
            <v>101759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26027675.555555556</v>
          </cell>
        </row>
        <row r="102">
          <cell r="F102">
            <v>0</v>
          </cell>
          <cell r="G102">
            <v>45448923</v>
          </cell>
        </row>
        <row r="103">
          <cell r="F103">
            <v>0</v>
          </cell>
          <cell r="G103">
            <v>60624995</v>
          </cell>
        </row>
        <row r="107">
          <cell r="F107">
            <v>40513</v>
          </cell>
          <cell r="G107">
            <v>40543</v>
          </cell>
        </row>
        <row r="118">
          <cell r="D118">
            <v>15991981.016767429</v>
          </cell>
          <cell r="E118">
            <v>0.19509413329660752</v>
          </cell>
        </row>
        <row r="119">
          <cell r="D119">
            <v>65978607.983232573</v>
          </cell>
          <cell r="E119">
            <v>0.80490586670339248</v>
          </cell>
        </row>
        <row r="122">
          <cell r="A122" t="str">
            <v>Other under "Rate of tax at the end of month" refers to Aviation Gasoline.</v>
          </cell>
        </row>
        <row r="123">
          <cell r="A123">
            <v>0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February</v>
          </cell>
        </row>
        <row r="9">
          <cell r="H9" t="str">
            <v>x</v>
          </cell>
        </row>
        <row r="17">
          <cell r="D17">
            <v>8675806</v>
          </cell>
          <cell r="E17">
            <v>72180156</v>
          </cell>
          <cell r="F17">
            <v>22777955.333333332</v>
          </cell>
          <cell r="G17">
            <v>293958.58682028006</v>
          </cell>
        </row>
        <row r="21">
          <cell r="B21" t="str">
            <v>d. Transit Use</v>
          </cell>
          <cell r="F21">
            <v>484237</v>
          </cell>
          <cell r="G21">
            <v>134699.53125</v>
          </cell>
        </row>
        <row r="29">
          <cell r="D29">
            <v>3704.8032854361704</v>
          </cell>
          <cell r="E29">
            <v>31353.1138629099</v>
          </cell>
        </row>
        <row r="31">
          <cell r="D31">
            <v>4503.8799553972513</v>
          </cell>
          <cell r="E31">
            <v>38115.562470362769</v>
          </cell>
        </row>
        <row r="34">
          <cell r="B34" t="str">
            <v>f. Tribal Refunds</v>
          </cell>
          <cell r="D34">
            <v>3998.7242754355489</v>
          </cell>
          <cell r="E34">
            <v>33840.516717030609</v>
          </cell>
        </row>
        <row r="50">
          <cell r="D50">
            <v>146724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22777955.333333332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40210</v>
          </cell>
          <cell r="G107">
            <v>40237</v>
          </cell>
        </row>
        <row r="118">
          <cell r="D118">
            <v>14188564.698819058</v>
          </cell>
          <cell r="E118">
            <v>0.19657154383012221</v>
          </cell>
        </row>
        <row r="119">
          <cell r="D119">
            <v>57991591.301180944</v>
          </cell>
          <cell r="E119">
            <v>0.80342845616987779</v>
          </cell>
        </row>
      </sheetData>
      <sheetData sheetId="1">
        <row r="122">
          <cell r="A122" t="str">
            <v>Other under "Rate of tax at the end of month" refers to Aviation Gasoline.</v>
          </cell>
        </row>
        <row r="123">
          <cell r="A123" t="str">
            <v>I discovered an error in the effective dates for the fuel tax rates of gasoline, gasohol, and diesel. They were actually the stated rates as of 10/1/1992 instead of 7/1/1995 as previously reported.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March</v>
          </cell>
        </row>
        <row r="9">
          <cell r="H9" t="str">
            <v>x</v>
          </cell>
        </row>
        <row r="17">
          <cell r="D17">
            <v>10187376</v>
          </cell>
          <cell r="E17">
            <v>81629476</v>
          </cell>
          <cell r="G17">
            <v>301885.65903845307</v>
          </cell>
        </row>
        <row r="21">
          <cell r="B21" t="str">
            <v>d. Transit Use</v>
          </cell>
          <cell r="F21">
            <v>545617</v>
          </cell>
          <cell r="G21">
            <v>133491.59375</v>
          </cell>
        </row>
        <row r="29">
          <cell r="D29">
            <v>5687.1264743622787</v>
          </cell>
          <cell r="E29">
            <v>46130.762000706534</v>
          </cell>
        </row>
        <row r="31">
          <cell r="D31">
            <v>15022.211713282701</v>
          </cell>
          <cell r="E31">
            <v>121851.70778136734</v>
          </cell>
        </row>
        <row r="34">
          <cell r="B34" t="str">
            <v>f. Tribal Refunds</v>
          </cell>
          <cell r="D34">
            <v>6128.8641427550328</v>
          </cell>
          <cell r="E34">
            <v>49713.88879404169</v>
          </cell>
        </row>
        <row r="50">
          <cell r="D50">
            <v>123871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27003437.925925925</v>
          </cell>
        </row>
        <row r="102">
          <cell r="F102">
            <v>0</v>
          </cell>
          <cell r="G102">
            <v>38940487</v>
          </cell>
        </row>
        <row r="103">
          <cell r="F103">
            <v>0</v>
          </cell>
          <cell r="G103">
            <v>47612519</v>
          </cell>
        </row>
        <row r="107">
          <cell r="F107">
            <v>40238</v>
          </cell>
          <cell r="G107">
            <v>40268</v>
          </cell>
        </row>
        <row r="118">
          <cell r="D118">
            <v>16046032.11936391</v>
          </cell>
          <cell r="E118">
            <v>0.19657154383012221</v>
          </cell>
        </row>
        <row r="119">
          <cell r="D119">
            <v>65583443.880636089</v>
          </cell>
          <cell r="E119">
            <v>0.80342845616987779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April</v>
          </cell>
        </row>
        <row r="9">
          <cell r="H9" t="str">
            <v>x</v>
          </cell>
        </row>
        <row r="17">
          <cell r="D17">
            <v>10660397</v>
          </cell>
          <cell r="E17">
            <v>80409862</v>
          </cell>
          <cell r="F17">
            <v>28453752.666666664</v>
          </cell>
          <cell r="G17">
            <v>305785.35571550042</v>
          </cell>
        </row>
        <row r="21">
          <cell r="B21" t="str">
            <v>d. Transit Use</v>
          </cell>
          <cell r="F21">
            <v>544801</v>
          </cell>
          <cell r="G21">
            <v>131972.40625</v>
          </cell>
        </row>
        <row r="29">
          <cell r="D29">
            <v>10442.55600969367</v>
          </cell>
          <cell r="E29">
            <v>79954.424818527012</v>
          </cell>
        </row>
        <row r="31">
          <cell r="D31">
            <v>4689.8770793661233</v>
          </cell>
          <cell r="E31">
            <v>35908.49060347167</v>
          </cell>
        </row>
        <row r="34">
          <cell r="B34" t="str">
            <v>f. Tribal Refunds</v>
          </cell>
          <cell r="D34">
            <v>2594.0829632050709</v>
          </cell>
          <cell r="E34">
            <v>19861.843313271911</v>
          </cell>
        </row>
        <row r="50">
          <cell r="D50">
            <v>158358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28453752.666666664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40269</v>
          </cell>
          <cell r="G107">
            <v>40298</v>
          </cell>
        </row>
        <row r="118">
          <cell r="D118">
            <v>15687492.335389815</v>
          </cell>
          <cell r="E118">
            <v>0.19509413329660752</v>
          </cell>
        </row>
        <row r="119">
          <cell r="D119">
            <v>64722369.664610185</v>
          </cell>
          <cell r="E119">
            <v>0.80490586670339248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May</v>
          </cell>
        </row>
        <row r="9">
          <cell r="H9" t="str">
            <v>x</v>
          </cell>
        </row>
        <row r="17">
          <cell r="D17">
            <v>10243267</v>
          </cell>
          <cell r="E17">
            <v>83511837</v>
          </cell>
          <cell r="F17">
            <v>30779705.592592593</v>
          </cell>
          <cell r="G17">
            <v>316510.74036172696</v>
          </cell>
        </row>
        <row r="21">
          <cell r="B21" t="str">
            <v>d. Transit Use</v>
          </cell>
          <cell r="F21">
            <v>567181</v>
          </cell>
          <cell r="G21">
            <v>138578.81174612488</v>
          </cell>
        </row>
        <row r="29">
          <cell r="D29">
            <v>3641.4620420116908</v>
          </cell>
          <cell r="E29">
            <v>30105.945629269117</v>
          </cell>
        </row>
        <row r="31">
          <cell r="D31">
            <v>1390.5948698129607</v>
          </cell>
          <cell r="E31">
            <v>11496.803498136027</v>
          </cell>
        </row>
        <row r="34">
          <cell r="B34" t="str">
            <v>f. Tribal Refunds</v>
          </cell>
          <cell r="D34">
            <v>2036.1882518427471</v>
          </cell>
          <cell r="E34">
            <v>16834.274830740491</v>
          </cell>
        </row>
        <row r="50">
          <cell r="D50">
            <v>142100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30779705.592592593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40299</v>
          </cell>
          <cell r="G107">
            <v>40329</v>
          </cell>
        </row>
        <row r="118">
          <cell r="D118">
            <v>16416050.727179522</v>
          </cell>
          <cell r="E118">
            <v>0.19657154383012221</v>
          </cell>
        </row>
        <row r="119">
          <cell r="D119">
            <v>67095786.27282048</v>
          </cell>
          <cell r="E119">
            <v>0.80342845616987779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June</v>
          </cell>
        </row>
        <row r="9">
          <cell r="H9" t="str">
            <v>x</v>
          </cell>
        </row>
        <row r="17">
          <cell r="D17">
            <v>10842763</v>
          </cell>
          <cell r="E17">
            <v>83359569</v>
          </cell>
          <cell r="F17">
            <v>22333306.407407403</v>
          </cell>
          <cell r="G17">
            <v>317652.24169263913</v>
          </cell>
        </row>
        <row r="21">
          <cell r="B21" t="str">
            <v>d. Transit Use</v>
          </cell>
          <cell r="F21">
            <v>602770</v>
          </cell>
          <cell r="G21">
            <v>129135.28189053641</v>
          </cell>
        </row>
        <row r="29">
          <cell r="D29">
            <v>4908.64264451897</v>
          </cell>
          <cell r="E29">
            <v>38397.733349460221</v>
          </cell>
        </row>
        <row r="31">
          <cell r="D31">
            <v>13325.438245880641</v>
          </cell>
          <cell r="E31">
            <v>104237.90477014148</v>
          </cell>
        </row>
        <row r="34">
          <cell r="B34" t="str">
            <v>f. Tribal Refunds</v>
          </cell>
          <cell r="D34">
            <v>7101.6891634192698</v>
          </cell>
          <cell r="E34">
            <v>55552.784461140356</v>
          </cell>
        </row>
        <row r="50">
          <cell r="D50">
            <v>186344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31267317.407407407</v>
          </cell>
        </row>
        <row r="102">
          <cell r="F102">
            <v>0</v>
          </cell>
          <cell r="G102">
            <v>38856307</v>
          </cell>
        </row>
        <row r="103">
          <cell r="F103">
            <v>0</v>
          </cell>
          <cell r="G103">
            <v>47790318</v>
          </cell>
        </row>
        <row r="107">
          <cell r="F107">
            <v>40330</v>
          </cell>
          <cell r="G107">
            <v>40359</v>
          </cell>
        </row>
        <row r="118">
          <cell r="D118">
            <v>16386119.171343597</v>
          </cell>
          <cell r="E118">
            <v>0.19657154383012221</v>
          </cell>
        </row>
        <row r="119">
          <cell r="D119">
            <v>66973449.828656405</v>
          </cell>
          <cell r="E119">
            <v>0.80342845616987779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July</v>
          </cell>
        </row>
        <row r="9">
          <cell r="H9" t="str">
            <v>x</v>
          </cell>
        </row>
        <row r="21">
          <cell r="B21" t="str">
            <v>d. Transit Use</v>
          </cell>
        </row>
        <row r="34">
          <cell r="B34" t="str">
            <v>f. Tribal Refunds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31818945.333333332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40360</v>
          </cell>
          <cell r="G107">
            <v>40390</v>
          </cell>
        </row>
        <row r="118">
          <cell r="D118">
            <v>17180048.244859744</v>
          </cell>
          <cell r="E118">
            <v>0.19657154383012221</v>
          </cell>
        </row>
        <row r="119">
          <cell r="D119">
            <v>70218401.75514026</v>
          </cell>
          <cell r="E119">
            <v>0.80342845616987779</v>
          </cell>
        </row>
      </sheetData>
      <sheetData sheetId="1">
        <row r="17">
          <cell r="D17">
            <v>11303664</v>
          </cell>
          <cell r="E17">
            <v>87398450</v>
          </cell>
          <cell r="F17">
            <v>31818945.333333332</v>
          </cell>
          <cell r="G17">
            <v>338496.01215323794</v>
          </cell>
          <cell r="H17">
            <v>130859555.34548657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D21">
            <v>0</v>
          </cell>
          <cell r="E21">
            <v>0</v>
          </cell>
          <cell r="F21">
            <v>653671</v>
          </cell>
          <cell r="G21">
            <v>148075.9375</v>
          </cell>
          <cell r="H21">
            <v>801746.9375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E27">
            <v>0</v>
          </cell>
          <cell r="F27">
            <v>653671</v>
          </cell>
          <cell r="G27">
            <v>148075.9375</v>
          </cell>
          <cell r="H27">
            <v>801746.9375</v>
          </cell>
        </row>
        <row r="28">
          <cell r="D28">
            <v>11303664</v>
          </cell>
          <cell r="E28">
            <v>87398450</v>
          </cell>
          <cell r="F28">
            <v>31165274.333333332</v>
          </cell>
          <cell r="G28">
            <v>190420.07465323794</v>
          </cell>
          <cell r="H28">
            <v>130057808.40798657</v>
          </cell>
        </row>
        <row r="29">
          <cell r="D29">
            <v>7002.8150307485321</v>
          </cell>
          <cell r="E29">
            <v>55094.283614661763</v>
          </cell>
          <cell r="F29">
            <v>0</v>
          </cell>
          <cell r="G29">
            <v>0</v>
          </cell>
          <cell r="H29">
            <v>62097.098645410297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</row>
        <row r="31">
          <cell r="D31">
            <v>15433.479337661571</v>
          </cell>
          <cell r="E31">
            <v>121422.09726468536</v>
          </cell>
          <cell r="F31">
            <v>0</v>
          </cell>
          <cell r="G31">
            <v>0</v>
          </cell>
          <cell r="H31">
            <v>136855.57660234693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</row>
        <row r="34">
          <cell r="D34">
            <v>2833.62713388573</v>
          </cell>
          <cell r="E34">
            <v>22293.414332238081</v>
          </cell>
          <cell r="F34">
            <v>0</v>
          </cell>
          <cell r="G34">
            <v>0</v>
          </cell>
          <cell r="H34">
            <v>25127.04146612381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D48">
            <v>25269.921502295834</v>
          </cell>
          <cell r="E48">
            <v>198809.79521158521</v>
          </cell>
          <cell r="F48">
            <v>0</v>
          </cell>
          <cell r="G48">
            <v>0</v>
          </cell>
          <cell r="H48">
            <v>224079.71671388103</v>
          </cell>
        </row>
        <row r="49">
          <cell r="D49">
            <v>11083599.078497704</v>
          </cell>
          <cell r="E49">
            <v>87199640.204788417</v>
          </cell>
          <cell r="F49">
            <v>31165274.333333332</v>
          </cell>
          <cell r="G49">
            <v>190420.07465323794</v>
          </cell>
          <cell r="H49">
            <v>129638933.69127269</v>
          </cell>
        </row>
        <row r="50">
          <cell r="D50">
            <v>194795</v>
          </cell>
          <cell r="E50">
            <v>0</v>
          </cell>
          <cell r="F50">
            <v>0</v>
          </cell>
          <cell r="G50">
            <v>0</v>
          </cell>
          <cell r="H50">
            <v>194795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D58">
            <v>11278394.078497704</v>
          </cell>
          <cell r="E58">
            <v>87199640.204788417</v>
          </cell>
          <cell r="F58">
            <v>31165274.333333332</v>
          </cell>
          <cell r="G58">
            <v>190420.07465323794</v>
          </cell>
          <cell r="H58">
            <v>129833728.69127269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August</v>
          </cell>
        </row>
        <row r="9">
          <cell r="H9" t="str">
            <v>x</v>
          </cell>
        </row>
        <row r="17">
          <cell r="D17">
            <v>11611306</v>
          </cell>
          <cell r="E17">
            <v>87916092</v>
          </cell>
          <cell r="F17">
            <v>31690973.185185187</v>
          </cell>
          <cell r="G17">
            <v>322561.50315564539</v>
          </cell>
        </row>
        <row r="21">
          <cell r="B21" t="str">
            <v>d. Transit Use</v>
          </cell>
          <cell r="F21">
            <v>629317</v>
          </cell>
          <cell r="G21">
            <v>132864.53125</v>
          </cell>
        </row>
        <row r="29">
          <cell r="D29">
            <v>3065.1661920801762</v>
          </cell>
          <cell r="E29">
            <v>23534.832498588486</v>
          </cell>
        </row>
        <row r="31">
          <cell r="D31">
            <v>15239.782949687422</v>
          </cell>
          <cell r="E31">
            <v>117013.4722099129</v>
          </cell>
        </row>
        <row r="34">
          <cell r="B34" t="str">
            <v>f. Tribal Refunds</v>
          </cell>
          <cell r="D34">
            <v>4055.0897174211659</v>
          </cell>
          <cell r="E34">
            <v>31135.622437975566</v>
          </cell>
        </row>
        <row r="50">
          <cell r="D50">
            <v>161153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31690973.185185187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40391</v>
          </cell>
          <cell r="G107">
            <v>40421</v>
          </cell>
        </row>
        <row r="118">
          <cell r="D118">
            <v>17281801.931951057</v>
          </cell>
          <cell r="E118">
            <v>0.19657154383012221</v>
          </cell>
        </row>
        <row r="119">
          <cell r="D119">
            <v>70634290.068048939</v>
          </cell>
          <cell r="E119">
            <v>0.80342845616987779</v>
          </cell>
        </row>
        <row r="122">
          <cell r="A122" t="str">
            <v>Other under "Rate of tax at the end of month" refers to Aviation Gasoline.</v>
          </cell>
        </row>
        <row r="123">
          <cell r="A123">
            <v>0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September</v>
          </cell>
        </row>
        <row r="9">
          <cell r="H9" t="str">
            <v>x</v>
          </cell>
        </row>
        <row r="17">
          <cell r="D17">
            <v>10021013</v>
          </cell>
          <cell r="E17">
            <v>81741683</v>
          </cell>
          <cell r="F17">
            <v>20873768.888888896</v>
          </cell>
          <cell r="G17">
            <v>311562.41210575134</v>
          </cell>
        </row>
        <row r="21">
          <cell r="B21" t="str">
            <v>d. Transit Use</v>
          </cell>
          <cell r="F21">
            <v>578937</v>
          </cell>
          <cell r="G21">
            <v>133637.375</v>
          </cell>
        </row>
        <row r="29">
          <cell r="D29">
            <v>3076.9911011199879</v>
          </cell>
          <cell r="E29">
            <v>25656.587734313012</v>
          </cell>
        </row>
        <row r="31">
          <cell r="D31">
            <v>1137.1047193522268</v>
          </cell>
          <cell r="E31">
            <v>9481.4141596128484</v>
          </cell>
        </row>
        <row r="34">
          <cell r="B34" t="str">
            <v>f. Tribal Refunds</v>
          </cell>
          <cell r="D34">
            <v>9206.6040527280802</v>
          </cell>
          <cell r="E34">
            <v>76766.567354686893</v>
          </cell>
        </row>
        <row r="50">
          <cell r="D50">
            <v>217744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31990292.888888892</v>
          </cell>
        </row>
        <row r="102">
          <cell r="F102">
            <v>0</v>
          </cell>
          <cell r="G102">
            <v>41849771</v>
          </cell>
        </row>
        <row r="103">
          <cell r="F103">
            <v>0</v>
          </cell>
          <cell r="G103">
            <v>52966295</v>
          </cell>
        </row>
        <row r="107">
          <cell r="F107">
            <v>40422</v>
          </cell>
          <cell r="G107">
            <v>40451</v>
          </cell>
        </row>
        <row r="118">
          <cell r="D118">
            <v>16068088.822582455</v>
          </cell>
          <cell r="E118">
            <v>0.19657154383012221</v>
          </cell>
        </row>
        <row r="119">
          <cell r="D119">
            <v>65673594.177417547</v>
          </cell>
          <cell r="E119">
            <v>0.80342845616987779</v>
          </cell>
        </row>
        <row r="122">
          <cell r="A122" t="str">
            <v>Other under "Rate of tax at the end of month" refers to Aviation Gasoline.</v>
          </cell>
        </row>
        <row r="123">
          <cell r="A123">
            <v>0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defaultGridColor="0" colorId="22" zoomScale="87" zoomScaleNormal="87" workbookViewId="0"/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1" t="s">
        <v>160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0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0" t="str">
        <f>[1]FORM551!$G$7</f>
        <v>January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">
        <v>161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[1]FORM551!$D$17</f>
        <v>8123895</v>
      </c>
      <c r="E17" s="33">
        <f>[1]FORM551!$E$17</f>
        <v>77090843</v>
      </c>
      <c r="F17" s="33">
        <f>[1]FORM551!$F$17</f>
        <v>24912923</v>
      </c>
      <c r="G17" s="33">
        <f>[1]FORM551!$G$17</f>
        <v>305621.96453630546</v>
      </c>
      <c r="H17" s="38">
        <f t="shared" ref="H17:H58" si="0">SUM(D17:G17)</f>
        <v>110433282.96453631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0" t="s">
        <v>162</v>
      </c>
      <c r="C21" s="15" t="s">
        <v>32</v>
      </c>
      <c r="D21" s="33"/>
      <c r="E21" s="33"/>
      <c r="F21" s="33">
        <f>[1]FORM551!$F$21</f>
        <v>68376</v>
      </c>
      <c r="G21" s="33">
        <f>[1]FORM551!$G$21</f>
        <v>126029.6651480302</v>
      </c>
      <c r="H21" s="36">
        <f t="shared" si="0"/>
        <v>194405.66514803021</v>
      </c>
    </row>
    <row r="22" spans="1:8" ht="11.25" customHeight="1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68376</v>
      </c>
      <c r="G27" s="37">
        <f>SUM(G18:G26)</f>
        <v>126029.6651480302</v>
      </c>
      <c r="H27" s="36">
        <f t="shared" si="0"/>
        <v>194405.66514803021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8123895</v>
      </c>
      <c r="E28" s="37">
        <f>E17-E27</f>
        <v>77090843</v>
      </c>
      <c r="F28" s="37">
        <f>F17-F27</f>
        <v>24844547</v>
      </c>
      <c r="G28" s="37">
        <f>G17-G27</f>
        <v>179592.29938827525</v>
      </c>
      <c r="H28" s="36">
        <f t="shared" si="0"/>
        <v>110238877.29938827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[1]FORM551!$D$29</f>
        <v>1914.3947698236407</v>
      </c>
      <c r="E29" s="35">
        <f>[1]FORM551!$E$29</f>
        <v>18443.772198665669</v>
      </c>
      <c r="F29" s="76">
        <v>0</v>
      </c>
      <c r="G29" s="76">
        <v>0</v>
      </c>
      <c r="H29" s="36">
        <f t="shared" si="0"/>
        <v>20358.16696848931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[1]FORM551!$D$31</f>
        <v>1813.1969227951902</v>
      </c>
      <c r="E31" s="35">
        <f>[1]FORM551!$E$31</f>
        <v>17468.806080386887</v>
      </c>
      <c r="F31" s="76">
        <v>0</v>
      </c>
      <c r="G31" s="76">
        <v>0</v>
      </c>
      <c r="H31" s="36">
        <f t="shared" si="0"/>
        <v>19282.003003182075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0" t="s">
        <v>163</v>
      </c>
      <c r="C34" s="15" t="s">
        <v>58</v>
      </c>
      <c r="D34" s="35">
        <f>[1]FORM551!$D$34</f>
        <v>0</v>
      </c>
      <c r="E34" s="35">
        <f>[1]FORM551!$E$34</f>
        <v>0</v>
      </c>
      <c r="F34" s="35"/>
      <c r="G34" s="35"/>
      <c r="H34" s="36">
        <f t="shared" si="0"/>
        <v>0</v>
      </c>
    </row>
    <row r="35" spans="1:8" ht="11.25" customHeight="1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3727.5916926188311</v>
      </c>
      <c r="E48" s="37">
        <f>SUM(E29:E47)</f>
        <v>35912.578279052555</v>
      </c>
      <c r="F48" s="37">
        <f>SUM(F29:F47)</f>
        <v>0</v>
      </c>
      <c r="G48" s="37">
        <f>SUM(G29:G47)</f>
        <v>0</v>
      </c>
      <c r="H48" s="36">
        <f t="shared" si="0"/>
        <v>39640.169971671385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7998014.408307381</v>
      </c>
      <c r="E49" s="37">
        <f>E58-SUM(E50:E57)</f>
        <v>77054930.421720952</v>
      </c>
      <c r="F49" s="37">
        <f>F58-SUM(F50:F57)</f>
        <v>24844547</v>
      </c>
      <c r="G49" s="37">
        <f>G58-SUM(G50:G57)</f>
        <v>179592.29938827525</v>
      </c>
      <c r="H49" s="36">
        <f t="shared" si="0"/>
        <v>110077084.1294166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122153</v>
      </c>
      <c r="E50" s="35"/>
      <c r="F50" s="76">
        <v>0</v>
      </c>
      <c r="G50" s="76">
        <v>0</v>
      </c>
      <c r="H50" s="36">
        <f t="shared" si="0"/>
        <v>122153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8120167.408307381</v>
      </c>
      <c r="E58" s="37">
        <f>E28-E48</f>
        <v>77054930.421720952</v>
      </c>
      <c r="F58" s="37">
        <f>F28-F48</f>
        <v>24844547</v>
      </c>
      <c r="G58" s="37">
        <f>G28-G48</f>
        <v>179592.29938827525</v>
      </c>
      <c r="H58" s="36">
        <f t="shared" si="0"/>
        <v>110199237.1294166</v>
      </c>
    </row>
    <row r="59" spans="1:16" ht="11.25" customHeight="1">
      <c r="A59" s="5" t="s">
        <v>98</v>
      </c>
      <c r="B59" s="10" t="s">
        <v>99</v>
      </c>
      <c r="C59" s="27"/>
      <c r="D59" s="29" t="s">
        <v>164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January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v>24</v>
      </c>
      <c r="E76" s="102"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v>24</v>
      </c>
      <c r="E77" s="102"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v>27</v>
      </c>
      <c r="E78" s="102"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v>22</v>
      </c>
      <c r="E79" s="102"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v>21</v>
      </c>
      <c r="E80" s="102"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v>2</v>
      </c>
      <c r="E85" s="102"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v>5.5E-2</v>
      </c>
      <c r="E91" s="125">
        <v>35612</v>
      </c>
      <c r="F91" s="46" t="s">
        <v>165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v>0.75</v>
      </c>
      <c r="E94" s="126">
        <v>34881</v>
      </c>
      <c r="F94" s="17" t="s">
        <v>166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v>0</v>
      </c>
      <c r="G101" s="48">
        <f>[1]FORM551!G101</f>
        <v>24912923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v>0</v>
      </c>
      <c r="G102" s="48">
        <f>[1]FORM551!G102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v>0</v>
      </c>
      <c r="G103" s="48">
        <f>[1]FORM551!G103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24912923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[1]FORM551!F107</f>
        <v>40179</v>
      </c>
      <c r="G107" s="103">
        <f>[1]FORM551!G107</f>
        <v>40209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[1]FORM551!$D$118</f>
        <v>15153866.02367557</v>
      </c>
      <c r="E118" s="53">
        <f>[1]FORM551!$E$118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[1]FORM551!$D$119</f>
        <v>61936976.976324432</v>
      </c>
      <c r="E119" s="54">
        <f>[1]FORM551!$E$119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44" t="str">
        <f>[1]INTERCALCS!A122</f>
        <v>Other under "Rate of tax at the end of month" refers to Aviation Gasoline.</v>
      </c>
      <c r="B122" s="145"/>
      <c r="C122" s="145"/>
      <c r="D122" s="145"/>
      <c r="E122" s="145"/>
      <c r="F122" s="145"/>
      <c r="G122" s="145"/>
      <c r="H122" s="146"/>
      <c r="P122" s="1"/>
    </row>
    <row r="123" spans="1:16" ht="11.45" customHeight="1">
      <c r="A123" s="147"/>
      <c r="B123" s="148"/>
      <c r="C123" s="148"/>
      <c r="D123" s="148"/>
      <c r="E123" s="148"/>
      <c r="F123" s="148"/>
      <c r="G123" s="148"/>
      <c r="H123" s="149"/>
      <c r="P123" s="1"/>
    </row>
    <row r="124" spans="1:16" ht="11.45" customHeight="1">
      <c r="A124" s="147" t="s">
        <v>167</v>
      </c>
      <c r="B124" s="148"/>
      <c r="C124" s="148"/>
      <c r="D124" s="148"/>
      <c r="E124" s="148"/>
      <c r="F124" s="148"/>
      <c r="G124" s="148"/>
      <c r="H124" s="149"/>
      <c r="P124" s="1"/>
    </row>
    <row r="125" spans="1:16" ht="11.45" customHeight="1">
      <c r="A125" s="120" t="s">
        <v>169</v>
      </c>
      <c r="B125" s="119"/>
      <c r="C125" s="119"/>
      <c r="D125" s="119"/>
      <c r="E125" s="119"/>
      <c r="F125" s="119"/>
      <c r="G125" s="119"/>
      <c r="H125" s="121"/>
      <c r="P125" s="1"/>
    </row>
    <row r="126" spans="1:16" ht="11.45" customHeight="1">
      <c r="A126" s="122" t="s">
        <v>168</v>
      </c>
      <c r="B126" s="123"/>
      <c r="C126" s="123"/>
      <c r="D126" s="123"/>
      <c r="E126" s="123"/>
      <c r="F126" s="123"/>
      <c r="G126" s="123"/>
      <c r="H126" s="12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[10]FORM551!$G$3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[10]FORM551!$G$5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[10]FORM551!$G$7</f>
        <v>October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[10]FORM551!$H$9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[10]FORM551!D17</f>
        <v>7382833</v>
      </c>
      <c r="E17" s="33">
        <f>[10]FORM551!E17</f>
        <v>85128515</v>
      </c>
      <c r="F17" s="33">
        <f>[10]FORM551!F17</f>
        <v>33010604.481481485</v>
      </c>
      <c r="G17" s="33">
        <f>[10]FORM551!G17</f>
        <v>311214.65255322913</v>
      </c>
      <c r="H17" s="38">
        <f t="shared" ref="H17:H58" si="0">SUM(D17:G17)</f>
        <v>125833167.13403472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[10]FORM551!$B$21</f>
        <v>d. Transit Use</v>
      </c>
      <c r="C21" s="15" t="s">
        <v>32</v>
      </c>
      <c r="D21" s="33"/>
      <c r="E21" s="33"/>
      <c r="F21" s="33">
        <f>[10]FORM551!$F$21</f>
        <v>578773</v>
      </c>
      <c r="G21" s="33">
        <f>[10]FORM551!$G$21</f>
        <v>130202.75</v>
      </c>
      <c r="H21" s="36">
        <f t="shared" si="0"/>
        <v>708975.75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578773</v>
      </c>
      <c r="G27" s="37">
        <f>SUM(G18:G26)</f>
        <v>130202.75</v>
      </c>
      <c r="H27" s="36">
        <f t="shared" si="0"/>
        <v>708975.75</v>
      </c>
    </row>
    <row r="28" spans="1:8" ht="12.75">
      <c r="A28" s="10" t="s">
        <v>45</v>
      </c>
      <c r="B28" s="11"/>
      <c r="C28" s="15" t="s">
        <v>46</v>
      </c>
      <c r="D28" s="37">
        <f>D17-D27</f>
        <v>7382833</v>
      </c>
      <c r="E28" s="37">
        <f>E17-E27</f>
        <v>85128515</v>
      </c>
      <c r="F28" s="37">
        <f>F17-F27</f>
        <v>32431831.481481485</v>
      </c>
      <c r="G28" s="37">
        <f>G17-G27</f>
        <v>181011.90255322913</v>
      </c>
      <c r="H28" s="36">
        <f t="shared" si="0"/>
        <v>125124191.38403472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[10]FORM551!D29</f>
        <v>7359.266742828072</v>
      </c>
      <c r="E29" s="35">
        <f>[10]FORM551!E29</f>
        <v>86789.565596821223</v>
      </c>
      <c r="F29" s="76">
        <v>0</v>
      </c>
      <c r="G29" s="76">
        <v>0</v>
      </c>
      <c r="H29" s="36">
        <f t="shared" si="0"/>
        <v>94148.832339649292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[10]FORM551!D31</f>
        <v>3865.133360206552</v>
      </c>
      <c r="E31" s="35">
        <f>[10]FORM551!E31</f>
        <v>45582.427846228355</v>
      </c>
      <c r="F31" s="76">
        <v>0</v>
      </c>
      <c r="G31" s="76">
        <v>0</v>
      </c>
      <c r="H31" s="36">
        <f t="shared" si="0"/>
        <v>49447.561206434904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[10]FORM551!$B$34</f>
        <v>f. Tribal Refunds</v>
      </c>
      <c r="C34" s="15" t="s">
        <v>58</v>
      </c>
      <c r="D34" s="35">
        <f>[10]FORM551!D34</f>
        <v>1601.1057729059521</v>
      </c>
      <c r="E34" s="35">
        <f>[10]FORM551!E34</f>
        <v>18882.217394890893</v>
      </c>
      <c r="F34" s="35"/>
      <c r="G34" s="35"/>
      <c r="H34" s="36">
        <f t="shared" si="0"/>
        <v>20483.323167796843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12825.505875940577</v>
      </c>
      <c r="E48" s="37">
        <f>SUM(E29:E47)</f>
        <v>151254.21083794048</v>
      </c>
      <c r="F48" s="37">
        <f>SUM(F29:F47)</f>
        <v>0</v>
      </c>
      <c r="G48" s="37">
        <f>SUM(G29:G47)</f>
        <v>0</v>
      </c>
      <c r="H48" s="36">
        <f t="shared" si="0"/>
        <v>164079.71671388106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7205593.4941240596</v>
      </c>
      <c r="E49" s="37">
        <f>E58-SUM(E50:E57)</f>
        <v>84977260.789162055</v>
      </c>
      <c r="F49" s="37">
        <f>F58-SUM(F50:F57)</f>
        <v>32431831.481481485</v>
      </c>
      <c r="G49" s="37">
        <f>G58-SUM(G50:G57)</f>
        <v>181011.90255322913</v>
      </c>
      <c r="H49" s="36">
        <f t="shared" si="0"/>
        <v>124795697.66732082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[10]FORM551!$D$50</f>
        <v>164414</v>
      </c>
      <c r="E50" s="35"/>
      <c r="F50" s="76">
        <v>0</v>
      </c>
      <c r="G50" s="76">
        <v>0</v>
      </c>
      <c r="H50" s="36">
        <f t="shared" si="0"/>
        <v>164414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7370007.4941240596</v>
      </c>
      <c r="E58" s="37">
        <f>E28-E48</f>
        <v>84977260.789162055</v>
      </c>
      <c r="F58" s="37">
        <f>F28-F48</f>
        <v>32431831.481481485</v>
      </c>
      <c r="G58" s="37">
        <f>G28-G48</f>
        <v>181011.90255322913</v>
      </c>
      <c r="H58" s="36">
        <f t="shared" si="0"/>
        <v>124960111.66732082</v>
      </c>
    </row>
    <row r="59" spans="1:16" ht="11.25" customHeight="1">
      <c r="A59" s="5" t="s">
        <v>98</v>
      </c>
      <c r="B59" s="10" t="s">
        <v>99</v>
      </c>
      <c r="C59" s="27"/>
      <c r="D59" s="29" t="str">
        <f>[10]FORM551!$D$59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[10]FORM551!$D$60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October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[10]FORM551!D76</f>
        <v>24</v>
      </c>
      <c r="E76" s="102">
        <f>[10]FORM551!E76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[10]FORM551!D77</f>
        <v>24</v>
      </c>
      <c r="E77" s="102">
        <f>[10]FORM551!E77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[10]FORM551!D78</f>
        <v>27</v>
      </c>
      <c r="E78" s="102">
        <f>[10]FORM551!E78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[10]FORM551!D79</f>
        <v>22</v>
      </c>
      <c r="E79" s="102">
        <f>[10]FORM551!E79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[10]FORM551!D80</f>
        <v>21</v>
      </c>
      <c r="E80" s="102">
        <f>[10]FORM551!E80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[10]FORM551!D85</f>
        <v>2</v>
      </c>
      <c r="E85" s="102">
        <f>[10]FORM551!E85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[10]FORM551!D91</f>
        <v>5.5E-2</v>
      </c>
      <c r="E91" s="137">
        <f>[10]FORM551!E91</f>
        <v>35612</v>
      </c>
      <c r="F91" s="46" t="str">
        <f>[10]FORM551!$F$91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[10]FORM551!D94</f>
        <v>0.75</v>
      </c>
      <c r="E94" s="138">
        <f>[10]FORM551!E94</f>
        <v>34881</v>
      </c>
      <c r="F94" s="17" t="str">
        <f>[10]FORM551!$F$94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[10]FORM551!F101</f>
        <v>0</v>
      </c>
      <c r="G101" s="48">
        <f>[10]FORM551!G101</f>
        <v>33010604.481481485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[10]FORM551!F102</f>
        <v>0</v>
      </c>
      <c r="G102" s="48">
        <f>[10]FORM551!G102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[10]FORM551!F103</f>
        <v>0</v>
      </c>
      <c r="G103" s="48">
        <f>[10]FORM551!G103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33010604.481481485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[10]FORM551!$F$107</f>
        <v>40452</v>
      </c>
      <c r="G107" s="103">
        <f>[10]FORM551!$G$107</f>
        <v>40482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[10]FORM551!D118</f>
        <v>16608073.852752253</v>
      </c>
      <c r="E118" s="53">
        <f>[10]FORM551!E118</f>
        <v>0.19509413329660752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[10]FORM551!D119</f>
        <v>68520441.147247747</v>
      </c>
      <c r="E119" s="54">
        <f>[10]FORM551!E119</f>
        <v>0.80490586670339248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50" t="str">
        <f>[10]FORM551!A122</f>
        <v>Other under "Rate of tax at the end of month" refers to Aviation Gasoline.</v>
      </c>
      <c r="B122" s="151"/>
      <c r="C122" s="151"/>
      <c r="D122" s="151"/>
      <c r="E122" s="151"/>
      <c r="F122" s="151"/>
      <c r="G122" s="151"/>
      <c r="H122" s="152"/>
      <c r="P122" s="1"/>
    </row>
    <row r="123" spans="1:16" ht="11.45" customHeight="1">
      <c r="A123" s="150">
        <f>[10]FORM551!A123</f>
        <v>0</v>
      </c>
      <c r="B123" s="151"/>
      <c r="C123" s="151"/>
      <c r="D123" s="151"/>
      <c r="E123" s="151"/>
      <c r="F123" s="151"/>
      <c r="G123" s="151"/>
      <c r="H123" s="152"/>
      <c r="P123" s="1"/>
    </row>
    <row r="124" spans="1:16" ht="11.45" customHeight="1">
      <c r="A124" s="144" t="str">
        <f>[10]FORM551!A124</f>
        <v>Used Plus: IFTA fuel used in State (from users' returns) and Less: IFTA fuel purchased tax paid in State in Net Consumption calculation.</v>
      </c>
      <c r="B124" s="145"/>
      <c r="C124" s="145"/>
      <c r="D124" s="145"/>
      <c r="E124" s="145"/>
      <c r="F124" s="145"/>
      <c r="G124" s="145"/>
      <c r="H124" s="146"/>
      <c r="P124" s="1"/>
    </row>
    <row r="125" spans="1:16" ht="11.45" customHeight="1">
      <c r="A125" s="144" t="str">
        <f>[10]FORM551!A125</f>
        <v>IFTA fuel reported quarterly on the report for the last month of the quarter.</v>
      </c>
      <c r="B125" s="145"/>
      <c r="C125" s="145"/>
      <c r="D125" s="145"/>
      <c r="E125" s="145"/>
      <c r="F125" s="145"/>
      <c r="G125" s="145"/>
      <c r="H125" s="146"/>
      <c r="P125" s="1"/>
    </row>
    <row r="126" spans="1:16" ht="11.45" customHeight="1">
      <c r="A126" s="144" t="str">
        <f>[10]FORM551!A126</f>
        <v>No gasoline usage is reported by interstate carriers operating in Nevada.</v>
      </c>
      <c r="B126" s="145"/>
      <c r="C126" s="145"/>
      <c r="D126" s="145"/>
      <c r="E126" s="145"/>
      <c r="F126" s="145"/>
      <c r="G126" s="145"/>
      <c r="H126" s="14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2:H122"/>
    <mergeCell ref="A123:H123"/>
    <mergeCell ref="A124:H124"/>
    <mergeCell ref="A125:H125"/>
    <mergeCell ref="A126:H126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[11]FORM551!$G$3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[11]FORM551!$G$5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[11]FORM551!$G$7</f>
        <v>November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[11]FORM551!$H$9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[11]FORM551!D17</f>
        <v>6659014</v>
      </c>
      <c r="E17" s="33">
        <f>[11]FORM551!E17</f>
        <v>80350300</v>
      </c>
      <c r="F17" s="33">
        <f>[11]FORM551!F17</f>
        <v>29291369.999999996</v>
      </c>
      <c r="G17" s="33">
        <f>[11]FORM551!G17</f>
        <v>300833.88529795036</v>
      </c>
      <c r="H17" s="38">
        <f t="shared" ref="H17:H58" si="0">SUM(D17:G17)</f>
        <v>116601517.88529795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[11]FORM551!$B$21</f>
        <v>d. Transit Use</v>
      </c>
      <c r="C21" s="15" t="s">
        <v>32</v>
      </c>
      <c r="D21" s="33"/>
      <c r="E21" s="33"/>
      <c r="F21" s="33">
        <f>[11]FORM551!$F$21</f>
        <v>477895</v>
      </c>
      <c r="G21" s="33">
        <f>[11]FORM551!$G$21</f>
        <v>133879.8125</v>
      </c>
      <c r="H21" s="36">
        <f t="shared" si="0"/>
        <v>611774.8125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477895</v>
      </c>
      <c r="G27" s="37">
        <f>SUM(G18:G26)</f>
        <v>133879.8125</v>
      </c>
      <c r="H27" s="36">
        <f t="shared" si="0"/>
        <v>611774.8125</v>
      </c>
    </row>
    <row r="28" spans="1:8" ht="12.75">
      <c r="A28" s="10" t="s">
        <v>45</v>
      </c>
      <c r="B28" s="11"/>
      <c r="C28" s="15" t="s">
        <v>46</v>
      </c>
      <c r="D28" s="37">
        <f>D17-D27</f>
        <v>6659014</v>
      </c>
      <c r="E28" s="37">
        <f>E17-E27</f>
        <v>80350300</v>
      </c>
      <c r="F28" s="37">
        <f>F17-F27</f>
        <v>28813474.999999996</v>
      </c>
      <c r="G28" s="37">
        <f>G17-G27</f>
        <v>166954.07279795036</v>
      </c>
      <c r="H28" s="36">
        <f t="shared" si="0"/>
        <v>115989743.07279795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[11]FORM551!D29</f>
        <v>3327.38005849001</v>
      </c>
      <c r="E29" s="35">
        <f>[11]FORM551!E29</f>
        <v>40852.866186317879</v>
      </c>
      <c r="F29" s="76">
        <v>0</v>
      </c>
      <c r="G29" s="76">
        <v>0</v>
      </c>
      <c r="H29" s="36">
        <f t="shared" si="0"/>
        <v>44180.246244807888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[11]FORM551!D31</f>
        <v>1010.136568512393</v>
      </c>
      <c r="E31" s="35">
        <f>[11]FORM551!E31</f>
        <v>12402.242406318433</v>
      </c>
      <c r="F31" s="76">
        <v>0</v>
      </c>
      <c r="G31" s="76">
        <v>0</v>
      </c>
      <c r="H31" s="36">
        <f t="shared" si="0"/>
        <v>13412.378974830826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[11]FORM551!$B$34</f>
        <v>f. Tribal Refunds</v>
      </c>
      <c r="C34" s="15" t="s">
        <v>58</v>
      </c>
      <c r="D34" s="35">
        <f>[11]FORM551!D34</f>
        <v>1135.309626716399</v>
      </c>
      <c r="E34" s="35">
        <f>[11]FORM551!E34</f>
        <v>13939.090649395619</v>
      </c>
      <c r="F34" s="35"/>
      <c r="G34" s="35"/>
      <c r="H34" s="36">
        <f t="shared" si="0"/>
        <v>15074.400276112017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5472.826253718802</v>
      </c>
      <c r="E48" s="37">
        <f>SUM(E29:E47)</f>
        <v>67194.199242031929</v>
      </c>
      <c r="F48" s="37">
        <f>SUM(F29:F47)</f>
        <v>0</v>
      </c>
      <c r="G48" s="37">
        <f>SUM(G29:G47)</f>
        <v>0</v>
      </c>
      <c r="H48" s="36">
        <f t="shared" si="0"/>
        <v>72667.025495750728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6538890.1737462813</v>
      </c>
      <c r="E49" s="37">
        <f>E58-SUM(E50:E57)</f>
        <v>80283105.800757974</v>
      </c>
      <c r="F49" s="37">
        <f>F58-SUM(F50:F57)</f>
        <v>28813474.999999996</v>
      </c>
      <c r="G49" s="37">
        <f>G58-SUM(G50:G57)</f>
        <v>166954.07279795036</v>
      </c>
      <c r="H49" s="36">
        <f t="shared" si="0"/>
        <v>115802425.04730222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[11]FORM551!$D$50</f>
        <v>114651</v>
      </c>
      <c r="E50" s="35"/>
      <c r="F50" s="76">
        <v>0</v>
      </c>
      <c r="G50" s="76">
        <v>0</v>
      </c>
      <c r="H50" s="36">
        <f t="shared" si="0"/>
        <v>114651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6653541.1737462813</v>
      </c>
      <c r="E58" s="37">
        <f>E28-E48</f>
        <v>80283105.800757974</v>
      </c>
      <c r="F58" s="37">
        <f>F28-F48</f>
        <v>28813474.999999996</v>
      </c>
      <c r="G58" s="37">
        <f>G28-G48</f>
        <v>166954.07279795036</v>
      </c>
      <c r="H58" s="36">
        <f t="shared" si="0"/>
        <v>115917076.04730222</v>
      </c>
    </row>
    <row r="59" spans="1:16" ht="11.25" customHeight="1">
      <c r="A59" s="5" t="s">
        <v>98</v>
      </c>
      <c r="B59" s="10" t="s">
        <v>99</v>
      </c>
      <c r="C59" s="27"/>
      <c r="D59" s="29" t="str">
        <f>[11]FORM551!$D$59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November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[11]FORM551!D76</f>
        <v>24</v>
      </c>
      <c r="E76" s="102">
        <f>[11]FORM551!E76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[11]FORM551!D77</f>
        <v>24</v>
      </c>
      <c r="E77" s="102">
        <f>[11]FORM551!E77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[11]FORM551!D78</f>
        <v>27</v>
      </c>
      <c r="E78" s="102">
        <f>[11]FORM551!E78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[11]FORM551!D79</f>
        <v>22</v>
      </c>
      <c r="E79" s="102">
        <f>[11]FORM551!E79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[11]FORM551!D80</f>
        <v>21</v>
      </c>
      <c r="E80" s="102">
        <f>[11]FORM551!E80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[11]FORM551!D85</f>
        <v>2</v>
      </c>
      <c r="E85" s="102">
        <f>[11]FORM551!E85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[11]FORM551!D91</f>
        <v>5.5E-2</v>
      </c>
      <c r="E91" s="137">
        <f>[11]FORM551!E91</f>
        <v>35612</v>
      </c>
      <c r="F91" s="46" t="str">
        <f>[11]FORM551!$F$91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[11]FORM551!D94</f>
        <v>0.75</v>
      </c>
      <c r="E94" s="138">
        <f>[11]FORM551!E94</f>
        <v>34881</v>
      </c>
      <c r="F94" s="17" t="str">
        <f>[11]FORM551!$F$94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[11]FORM551!F101</f>
        <v>0</v>
      </c>
      <c r="G101" s="48">
        <f>[11]FORM551!G101</f>
        <v>29291369.999999996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[11]FORM551!F102</f>
        <v>0</v>
      </c>
      <c r="G102" s="48">
        <f>[11]FORM551!G102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[11]FORM551!F103</f>
        <v>0</v>
      </c>
      <c r="G103" s="48">
        <f>[11]FORM551!G103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29291369.999999996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[11]FORM551!$F$107</f>
        <v>40483</v>
      </c>
      <c r="G107" s="103">
        <f>[11]FORM551!$G$107</f>
        <v>40512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[11]FORM551!D118</f>
        <v>15675872.138622403</v>
      </c>
      <c r="E118" s="53">
        <f>[11]FORM551!E118</f>
        <v>0.19509413329660752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[11]FORM551!D119</f>
        <v>64674427.861377597</v>
      </c>
      <c r="E119" s="54">
        <f>[11]FORM551!E119</f>
        <v>0.80490586670339248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50" t="str">
        <f>[11]FORM551!A122</f>
        <v>Other under "Rate of tax at the end of month" refers to Aviation Gasoline.</v>
      </c>
      <c r="B122" s="151"/>
      <c r="C122" s="151"/>
      <c r="D122" s="151"/>
      <c r="E122" s="151"/>
      <c r="F122" s="151"/>
      <c r="G122" s="151"/>
      <c r="H122" s="152"/>
      <c r="P122" s="1"/>
    </row>
    <row r="123" spans="1:16" ht="11.45" customHeight="1">
      <c r="A123" s="150">
        <f>[11]FORM551!A123</f>
        <v>0</v>
      </c>
      <c r="B123" s="151"/>
      <c r="C123" s="151"/>
      <c r="D123" s="151"/>
      <c r="E123" s="151"/>
      <c r="F123" s="151"/>
      <c r="G123" s="151"/>
      <c r="H123" s="152"/>
      <c r="P123" s="1"/>
    </row>
    <row r="124" spans="1:16" ht="11.45" customHeight="1">
      <c r="A124" s="144" t="str">
        <f>[11]FORM551!A124</f>
        <v>Used Plus: IFTA fuel used in State (from users' returns) and Less: IFTA fuel purchased tax paid in State in Net Consumption calculation.</v>
      </c>
      <c r="B124" s="145"/>
      <c r="C124" s="145"/>
      <c r="D124" s="145"/>
      <c r="E124" s="145"/>
      <c r="F124" s="145"/>
      <c r="G124" s="145"/>
      <c r="H124" s="146"/>
      <c r="P124" s="1"/>
    </row>
    <row r="125" spans="1:16" ht="11.45" customHeight="1">
      <c r="A125" s="144" t="str">
        <f>[11]FORM551!A125</f>
        <v>IFTA fuel reported quarterly on the report for the last month of the quarter.</v>
      </c>
      <c r="B125" s="145"/>
      <c r="C125" s="145"/>
      <c r="D125" s="145"/>
      <c r="E125" s="145"/>
      <c r="F125" s="145"/>
      <c r="G125" s="145"/>
      <c r="H125" s="146"/>
      <c r="P125" s="1"/>
    </row>
    <row r="126" spans="1:16" ht="11.45" customHeight="1">
      <c r="A126" s="144" t="str">
        <f>[11]FORM551!A126</f>
        <v>No gasoline usage is reported by interstate carriers operating in Nevada.</v>
      </c>
      <c r="B126" s="145"/>
      <c r="C126" s="145"/>
      <c r="D126" s="145"/>
      <c r="E126" s="145"/>
      <c r="F126" s="145"/>
      <c r="G126" s="145"/>
      <c r="H126" s="14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2:H122"/>
    <mergeCell ref="A123:H123"/>
    <mergeCell ref="A124:H124"/>
    <mergeCell ref="A125:H125"/>
    <mergeCell ref="A126:H126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34"/>
  <sheetViews>
    <sheetView topLeftCell="B1" workbookViewId="0">
      <selection activeCell="B1"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[12]FORM551!$G$3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[12]FORM551!$G$5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[12]FORM551!$G$7</f>
        <v>December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[12]FORM551!$H$9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[12]FORM551!D17</f>
        <v>7058810</v>
      </c>
      <c r="E17" s="33">
        <f>[12]FORM551!E17</f>
        <v>81970589</v>
      </c>
      <c r="F17" s="33">
        <f>[12]FORM551!F17</f>
        <v>10851603.555555552</v>
      </c>
      <c r="G17" s="33">
        <f>[12]FORM551!G17</f>
        <v>293510.02183471841</v>
      </c>
      <c r="H17" s="38">
        <f t="shared" ref="H17:H58" si="0">SUM(D17:G17)</f>
        <v>100174512.57739027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[12]FORM551!$B$21</f>
        <v>d. Transit Use</v>
      </c>
      <c r="C21" s="15" t="s">
        <v>32</v>
      </c>
      <c r="D21" s="33"/>
      <c r="E21" s="33"/>
      <c r="F21" s="33">
        <f>[12]FORM551!$F$21</f>
        <v>499532</v>
      </c>
      <c r="G21" s="139">
        <f>[12]FORM551!$G$21</f>
        <v>136998.73991935485</v>
      </c>
      <c r="H21" s="36">
        <f t="shared" si="0"/>
        <v>636530.73991935491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499532</v>
      </c>
      <c r="G27" s="37">
        <f>SUM(G18:G26)</f>
        <v>136998.73991935485</v>
      </c>
      <c r="H27" s="36">
        <f t="shared" si="0"/>
        <v>636530.73991935491</v>
      </c>
    </row>
    <row r="28" spans="1:8" ht="12.75">
      <c r="A28" s="10" t="s">
        <v>45</v>
      </c>
      <c r="B28" s="11"/>
      <c r="C28" s="15" t="s">
        <v>46</v>
      </c>
      <c r="D28" s="37">
        <f>D17-D27</f>
        <v>7058810</v>
      </c>
      <c r="E28" s="37">
        <f>E17-E27</f>
        <v>81970589</v>
      </c>
      <c r="F28" s="37">
        <f>F17-F27</f>
        <v>10352071.555555552</v>
      </c>
      <c r="G28" s="37">
        <f>G17-G27</f>
        <v>156511.28191536356</v>
      </c>
      <c r="H28" s="36">
        <f t="shared" si="0"/>
        <v>99537981.837470919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[12]FORM551!D29</f>
        <v>6495.5539187102104</v>
      </c>
      <c r="E29" s="35">
        <f>[12]FORM551!E29</f>
        <v>76533.056980311638</v>
      </c>
      <c r="F29" s="76">
        <v>0</v>
      </c>
      <c r="G29" s="76">
        <v>0</v>
      </c>
      <c r="H29" s="36">
        <f t="shared" si="0"/>
        <v>83028.610899021849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[12]FORM551!D31</f>
        <v>1918.703678177754</v>
      </c>
      <c r="E31" s="35">
        <f>[12]FORM551!E31</f>
        <v>22606.887690876054</v>
      </c>
      <c r="F31" s="76">
        <v>0</v>
      </c>
      <c r="G31" s="76">
        <v>0</v>
      </c>
      <c r="H31" s="36">
        <f t="shared" si="0"/>
        <v>24525.591369053807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[12]FORM551!$B$34</f>
        <v>f. Tribal Refunds</v>
      </c>
      <c r="C34" s="15" t="s">
        <v>58</v>
      </c>
      <c r="D34" s="35">
        <f>[12]FORM551!D34</f>
        <v>3784.9934503361292</v>
      </c>
      <c r="E34" s="35">
        <f>[12]FORM551!E34</f>
        <v>44596.21504646074</v>
      </c>
      <c r="F34" s="35"/>
      <c r="G34" s="35"/>
      <c r="H34" s="36">
        <f t="shared" si="0"/>
        <v>48381.208496796869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12199.251047224094</v>
      </c>
      <c r="E48" s="37">
        <f>SUM(E29:E47)</f>
        <v>143736.15971764844</v>
      </c>
      <c r="F48" s="37">
        <f>SUM(F29:F47)</f>
        <v>0</v>
      </c>
      <c r="G48" s="37">
        <f>SUM(G29:G47)</f>
        <v>0</v>
      </c>
      <c r="H48" s="36">
        <f t="shared" si="0"/>
        <v>155935.41076487253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6944851.7489527762</v>
      </c>
      <c r="E49" s="37">
        <f>E58-SUM(E50:E57)</f>
        <v>81826852.840282351</v>
      </c>
      <c r="F49" s="37">
        <f>F58-SUM(F50:F57)</f>
        <v>10352071.555555552</v>
      </c>
      <c r="G49" s="37">
        <f>G58-SUM(G50:G57)</f>
        <v>156511.28191536356</v>
      </c>
      <c r="H49" s="36">
        <f t="shared" si="0"/>
        <v>99280287.426706046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[12]FORM551!$D$50</f>
        <v>101759</v>
      </c>
      <c r="E50" s="35"/>
      <c r="F50" s="76">
        <v>0</v>
      </c>
      <c r="G50" s="76">
        <v>0</v>
      </c>
      <c r="H50" s="36">
        <f t="shared" si="0"/>
        <v>101759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7046610.7489527762</v>
      </c>
      <c r="E58" s="37">
        <f>E28-E48</f>
        <v>81826852.840282351</v>
      </c>
      <c r="F58" s="37">
        <f>F28-F48</f>
        <v>10352071.555555552</v>
      </c>
      <c r="G58" s="37">
        <f>G28-G48</f>
        <v>156511.28191536356</v>
      </c>
      <c r="H58" s="36">
        <f t="shared" si="0"/>
        <v>99382046.426706046</v>
      </c>
    </row>
    <row r="59" spans="1:16" ht="11.25" customHeight="1">
      <c r="A59" s="5" t="s">
        <v>98</v>
      </c>
      <c r="B59" s="10" t="s">
        <v>99</v>
      </c>
      <c r="C59" s="27"/>
      <c r="D59" s="29" t="str">
        <f>[12]FORM551!$D$59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[12]FORM551!$D$60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December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[12]FORM551!D76</f>
        <v>24</v>
      </c>
      <c r="E76" s="102">
        <f>[12]FORM551!E76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[12]FORM551!D77</f>
        <v>24</v>
      </c>
      <c r="E77" s="102">
        <f>[12]FORM551!E77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[12]FORM551!D78</f>
        <v>27</v>
      </c>
      <c r="E78" s="102">
        <f>[12]FORM551!E78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[12]FORM551!D79</f>
        <v>22</v>
      </c>
      <c r="E79" s="102">
        <f>[12]FORM551!E79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[12]FORM551!D80</f>
        <v>21</v>
      </c>
      <c r="E80" s="102">
        <f>[12]FORM551!E80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[12]FORM551!D85</f>
        <v>2</v>
      </c>
      <c r="E85" s="102">
        <f>[12]FORM551!E85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[12]FORM551!D91</f>
        <v>5.5E-2</v>
      </c>
      <c r="E91" s="137">
        <f>[12]FORM551!E91</f>
        <v>35612</v>
      </c>
      <c r="F91" s="46" t="str">
        <f>[12]FORM551!$F$91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[12]FORM551!D94</f>
        <v>0.75</v>
      </c>
      <c r="E94" s="138">
        <f>[12]FORM551!E94</f>
        <v>34881</v>
      </c>
      <c r="F94" s="17" t="str">
        <f>[12]FORM551!$F$94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[12]FORM551!F101</f>
        <v>0</v>
      </c>
      <c r="G101" s="48">
        <f>[12]FORM551!G101</f>
        <v>26027675.555555556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[12]FORM551!F102</f>
        <v>0</v>
      </c>
      <c r="G102" s="48">
        <f>[12]FORM551!G102</f>
        <v>45448923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[12]FORM551!F103</f>
        <v>0</v>
      </c>
      <c r="G103" s="48">
        <f>[12]FORM551!G103</f>
        <v>60624995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10851603.555555552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[12]FORM551!$F$107</f>
        <v>40513</v>
      </c>
      <c r="G107" s="103">
        <f>[12]FORM551!$G$107</f>
        <v>40543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[12]FORM551!D118</f>
        <v>15991981.016767429</v>
      </c>
      <c r="E118" s="53">
        <f>[12]FORM551!E118</f>
        <v>0.19509413329660752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[12]FORM551!D119</f>
        <v>65978607.983232573</v>
      </c>
      <c r="E119" s="54">
        <f>[12]FORM551!E119</f>
        <v>0.80490586670339248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50" t="str">
        <f>[12]FORM551!A122</f>
        <v>Other under "Rate of tax at the end of month" refers to Aviation Gasoline.</v>
      </c>
      <c r="B122" s="151"/>
      <c r="C122" s="151"/>
      <c r="D122" s="151"/>
      <c r="E122" s="151"/>
      <c r="F122" s="151"/>
      <c r="G122" s="151"/>
      <c r="H122" s="152"/>
      <c r="P122" s="1"/>
    </row>
    <row r="123" spans="1:16" ht="11.45" customHeight="1">
      <c r="A123" s="150">
        <f>[12]FORM551!A123</f>
        <v>0</v>
      </c>
      <c r="B123" s="151"/>
      <c r="C123" s="151"/>
      <c r="D123" s="151"/>
      <c r="E123" s="151"/>
      <c r="F123" s="151"/>
      <c r="G123" s="151"/>
      <c r="H123" s="152"/>
      <c r="P123" s="1"/>
    </row>
    <row r="124" spans="1:16" ht="11.45" customHeight="1">
      <c r="A124" s="144" t="str">
        <f>[12]FORM551!A124</f>
        <v>Used Plus: IFTA fuel used in State (from users' returns) and Less: IFTA fuel purchased tax paid in State in Net Consumption calculation.</v>
      </c>
      <c r="B124" s="145"/>
      <c r="C124" s="145"/>
      <c r="D124" s="145"/>
      <c r="E124" s="145"/>
      <c r="F124" s="145"/>
      <c r="G124" s="145"/>
      <c r="H124" s="146"/>
      <c r="P124" s="1"/>
    </row>
    <row r="125" spans="1:16" ht="11.45" customHeight="1">
      <c r="A125" s="144" t="str">
        <f>[12]FORM551!A125</f>
        <v>IFTA fuel reported quarterly on the report for the last month of the quarter.</v>
      </c>
      <c r="B125" s="145"/>
      <c r="C125" s="145"/>
      <c r="D125" s="145"/>
      <c r="E125" s="145"/>
      <c r="F125" s="145"/>
      <c r="G125" s="145"/>
      <c r="H125" s="146"/>
      <c r="P125" s="1"/>
    </row>
    <row r="126" spans="1:16" ht="11.45" customHeight="1">
      <c r="A126" s="144" t="str">
        <f>[12]FORM551!A126</f>
        <v>No gasoline usage is reported by interstate carriers operating in Nevada.</v>
      </c>
      <c r="B126" s="145"/>
      <c r="C126" s="145"/>
      <c r="D126" s="145"/>
      <c r="E126" s="145"/>
      <c r="F126" s="145"/>
      <c r="G126" s="145"/>
      <c r="H126" s="14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2:H122"/>
    <mergeCell ref="A123:H123"/>
    <mergeCell ref="A124:H124"/>
    <mergeCell ref="A125:H125"/>
    <mergeCell ref="A126:H126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H15"/>
  <sheetViews>
    <sheetView tabSelected="1" workbookViewId="0">
      <selection activeCell="H21" sqref="H21"/>
    </sheetView>
  </sheetViews>
  <sheetFormatPr defaultRowHeight="11.25"/>
  <cols>
    <col min="2" max="2" width="13.6640625" customWidth="1"/>
    <col min="4" max="4" width="25" customWidth="1"/>
    <col min="6" max="6" width="2" customWidth="1"/>
    <col min="7" max="7" width="2.1640625" customWidth="1"/>
    <col min="8" max="8" width="22.83203125" customWidth="1"/>
  </cols>
  <sheetData>
    <row r="2" spans="2:8" ht="12.75">
      <c r="B2" s="141" t="s">
        <v>14</v>
      </c>
      <c r="C2" s="140"/>
      <c r="D2" s="140" t="s">
        <v>174</v>
      </c>
      <c r="E2" s="140"/>
      <c r="F2" s="140"/>
      <c r="G2" s="140"/>
      <c r="H2" s="140" t="s">
        <v>175</v>
      </c>
    </row>
    <row r="3" spans="2:8" ht="12.75">
      <c r="B3" s="141" t="s">
        <v>181</v>
      </c>
      <c r="D3" s="143">
        <f>January!D17+January!E17</f>
        <v>85214738</v>
      </c>
      <c r="H3" s="143">
        <f>January!F17+January!G17</f>
        <v>25218544.964536306</v>
      </c>
    </row>
    <row r="4" spans="2:8" ht="12.75">
      <c r="B4" s="142" t="s">
        <v>176</v>
      </c>
      <c r="D4" s="143">
        <f>February!D17+February!E17</f>
        <v>80855962</v>
      </c>
      <c r="H4" s="157">
        <f>February!F17+February!G17</f>
        <v>23071913.92015361</v>
      </c>
    </row>
    <row r="5" spans="2:8" ht="12.75">
      <c r="B5" s="142" t="s">
        <v>177</v>
      </c>
      <c r="D5" s="143">
        <f>March!D17+March!E17</f>
        <v>91816852</v>
      </c>
      <c r="H5" s="143">
        <f>March!F17+March!G17</f>
        <v>18633291.58496438</v>
      </c>
    </row>
    <row r="6" spans="2:8" ht="12.75">
      <c r="B6" s="142" t="s">
        <v>178</v>
      </c>
      <c r="D6" s="143">
        <f>April!D17+April!E17</f>
        <v>91070259</v>
      </c>
      <c r="H6" s="143">
        <f>April!F17+April!G17</f>
        <v>28759538.022382166</v>
      </c>
    </row>
    <row r="7" spans="2:8" ht="12.75">
      <c r="B7" s="142" t="s">
        <v>179</v>
      </c>
      <c r="D7" s="143">
        <f>May!D17+May!E17</f>
        <v>93755104</v>
      </c>
      <c r="H7" s="143">
        <f>May!F17+May!G17</f>
        <v>31096216.332954321</v>
      </c>
    </row>
    <row r="8" spans="2:8" ht="12.75">
      <c r="B8" s="142" t="s">
        <v>180</v>
      </c>
      <c r="D8" s="143">
        <f>June!D17+June!E17</f>
        <v>94202332</v>
      </c>
      <c r="H8" s="143">
        <f>June!F17+June!G17</f>
        <v>22650958.649100043</v>
      </c>
    </row>
    <row r="9" spans="2:8" ht="12.75">
      <c r="B9" s="142" t="s">
        <v>187</v>
      </c>
      <c r="D9" s="143">
        <f>July!D17+July!E17</f>
        <v>98702114</v>
      </c>
      <c r="H9" s="143">
        <f>July!F17+July!G17</f>
        <v>32157441.34548657</v>
      </c>
    </row>
    <row r="10" spans="2:8" ht="12.75">
      <c r="B10" s="142" t="s">
        <v>182</v>
      </c>
      <c r="D10" s="143">
        <f>August!D17+August!E17</f>
        <v>99527398</v>
      </c>
      <c r="H10" s="143">
        <f>August!F17+August!G17</f>
        <v>32013534.688340832</v>
      </c>
    </row>
    <row r="11" spans="2:8" ht="12.75">
      <c r="B11" s="142" t="s">
        <v>183</v>
      </c>
      <c r="D11" s="143">
        <f>September!D17+September!E17</f>
        <v>91762696</v>
      </c>
      <c r="H11" s="143">
        <f>September!F17+September!G17</f>
        <v>21185331.300994646</v>
      </c>
    </row>
    <row r="12" spans="2:8" ht="12.75">
      <c r="B12" s="142" t="s">
        <v>184</v>
      </c>
      <c r="D12" s="143">
        <f>October!D17+October!E17</f>
        <v>92511348</v>
      </c>
      <c r="H12" s="143">
        <f>October!F17+October!G17</f>
        <v>33321819.134034716</v>
      </c>
    </row>
    <row r="13" spans="2:8" ht="12.75">
      <c r="B13" s="142" t="s">
        <v>185</v>
      </c>
      <c r="D13" s="143">
        <f>November!D17+November!E17</f>
        <v>87009314</v>
      </c>
      <c r="H13" s="143">
        <f>November!F17+November!G17</f>
        <v>29592203.885297947</v>
      </c>
    </row>
    <row r="14" spans="2:8" ht="12.75">
      <c r="B14" s="142" t="s">
        <v>186</v>
      </c>
      <c r="D14" s="143">
        <f>December!D17+December!E17</f>
        <v>89029399</v>
      </c>
      <c r="H14" s="143">
        <f>December!F17+December!G17</f>
        <v>11145113.57739027</v>
      </c>
    </row>
    <row r="15" spans="2:8" ht="12.75">
      <c r="D15" s="143">
        <f>SUM(D3:D14)</f>
        <v>1095457516</v>
      </c>
      <c r="H15" s="143">
        <f>SUM(H3:H14)</f>
        <v>308845907.40563577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activeCell="F17" sqref="F17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[2]FORM551!$G$3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[2]FORM551!$G$5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[2]FORM551!$G$7</f>
        <v>February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[2]FORM551!$H$9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[2]FORM551!D17</f>
        <v>8675806</v>
      </c>
      <c r="E17" s="33">
        <f>[2]FORM551!E17</f>
        <v>72180156</v>
      </c>
      <c r="F17" s="33">
        <f>[2]FORM551!$F$17</f>
        <v>22777955.333333332</v>
      </c>
      <c r="G17" s="33">
        <f>[2]FORM551!$G$17</f>
        <v>293958.58682028006</v>
      </c>
      <c r="H17" s="38">
        <f t="shared" ref="H17:H58" si="0">SUM(D17:G17)</f>
        <v>103927875.9201536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[2]FORM551!$B$21</f>
        <v>d. Transit Use</v>
      </c>
      <c r="C21" s="15" t="s">
        <v>32</v>
      </c>
      <c r="D21" s="33"/>
      <c r="E21" s="33"/>
      <c r="F21" s="33">
        <f>[2]FORM551!$F$21</f>
        <v>484237</v>
      </c>
      <c r="G21" s="33">
        <f>[2]FORM551!$G$21</f>
        <v>134699.53125</v>
      </c>
      <c r="H21" s="36">
        <f t="shared" si="0"/>
        <v>618936.53125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484237</v>
      </c>
      <c r="G27" s="37">
        <f>SUM(G18:G26)</f>
        <v>134699.53125</v>
      </c>
      <c r="H27" s="36">
        <f t="shared" si="0"/>
        <v>618936.53125</v>
      </c>
    </row>
    <row r="28" spans="1:8" ht="12.75">
      <c r="A28" s="10" t="s">
        <v>45</v>
      </c>
      <c r="B28" s="11"/>
      <c r="C28" s="15" t="s">
        <v>46</v>
      </c>
      <c r="D28" s="37">
        <f>D17-D27</f>
        <v>8675806</v>
      </c>
      <c r="E28" s="37">
        <f>E17-E27</f>
        <v>72180156</v>
      </c>
      <c r="F28" s="37">
        <f>F17-F27</f>
        <v>22293718.333333332</v>
      </c>
      <c r="G28" s="37">
        <f>G17-G27</f>
        <v>159259.05557028006</v>
      </c>
      <c r="H28" s="36">
        <f t="shared" si="0"/>
        <v>103308939.3889036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[2]FORM551!D29</f>
        <v>3704.8032854361704</v>
      </c>
      <c r="E29" s="35">
        <f>[2]FORM551!E29</f>
        <v>31353.1138629099</v>
      </c>
      <c r="F29" s="76">
        <v>0</v>
      </c>
      <c r="G29" s="76">
        <v>0</v>
      </c>
      <c r="H29" s="36">
        <f t="shared" si="0"/>
        <v>35057.917148346074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[2]FORM551!D31</f>
        <v>4503.8799553972513</v>
      </c>
      <c r="E31" s="35">
        <f>[2]FORM551!E31</f>
        <v>38115.562470362769</v>
      </c>
      <c r="F31" s="76">
        <v>0</v>
      </c>
      <c r="G31" s="76">
        <v>0</v>
      </c>
      <c r="H31" s="36">
        <f t="shared" si="0"/>
        <v>42619.442425760019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[2]FORM551!$B$34</f>
        <v>f. Tribal Refunds</v>
      </c>
      <c r="C34" s="15" t="s">
        <v>58</v>
      </c>
      <c r="D34" s="35">
        <f>[2]FORM551!D34</f>
        <v>3998.7242754355489</v>
      </c>
      <c r="E34" s="35">
        <f>[2]FORM551!E34</f>
        <v>33840.516717030609</v>
      </c>
      <c r="F34" s="35"/>
      <c r="G34" s="35"/>
      <c r="H34" s="36">
        <f t="shared" si="0"/>
        <v>37839.240992466155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12207.40751626897</v>
      </c>
      <c r="E48" s="37">
        <f>SUM(E29:E47)</f>
        <v>103309.19305030328</v>
      </c>
      <c r="F48" s="37">
        <f>SUM(F29:F47)</f>
        <v>0</v>
      </c>
      <c r="G48" s="37">
        <f>SUM(G29:G47)</f>
        <v>0</v>
      </c>
      <c r="H48" s="36">
        <f t="shared" si="0"/>
        <v>115516.60056657225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8516874.592483731</v>
      </c>
      <c r="E49" s="37">
        <f>E58-SUM(E50:E57)</f>
        <v>72076846.80694969</v>
      </c>
      <c r="F49" s="37">
        <f>F58-SUM(F50:F57)</f>
        <v>22293718.333333332</v>
      </c>
      <c r="G49" s="37">
        <f>G58-SUM(G50:G57)</f>
        <v>159259.05557028006</v>
      </c>
      <c r="H49" s="36">
        <f t="shared" si="0"/>
        <v>103046698.78833702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[2]FORM551!$D$50</f>
        <v>146724</v>
      </c>
      <c r="E50" s="35"/>
      <c r="F50" s="76">
        <v>0</v>
      </c>
      <c r="G50" s="76">
        <v>0</v>
      </c>
      <c r="H50" s="36">
        <f t="shared" si="0"/>
        <v>146724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8663598.592483731</v>
      </c>
      <c r="E58" s="37">
        <f>E28-E48</f>
        <v>72076846.80694969</v>
      </c>
      <c r="F58" s="37">
        <f>F28-F48</f>
        <v>22293718.333333332</v>
      </c>
      <c r="G58" s="37">
        <f>G28-G48</f>
        <v>159259.05557028006</v>
      </c>
      <c r="H58" s="36">
        <f t="shared" si="0"/>
        <v>103193422.78833702</v>
      </c>
    </row>
    <row r="59" spans="1:16" ht="11.25" customHeight="1">
      <c r="A59" s="5" t="s">
        <v>98</v>
      </c>
      <c r="B59" s="10" t="s">
        <v>99</v>
      </c>
      <c r="C59" s="27"/>
      <c r="D59" s="29" t="str">
        <f>[2]FORM551!$D$59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[2]FORM551!$D$60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February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[2]FORM551!D76</f>
        <v>24</v>
      </c>
      <c r="E76" s="102">
        <f>[2]FORM551!E76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[2]FORM551!D77</f>
        <v>24</v>
      </c>
      <c r="E77" s="102">
        <f>[2]FORM551!E77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[2]FORM551!D78</f>
        <v>27</v>
      </c>
      <c r="E78" s="102">
        <f>[2]FORM551!E78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[2]FORM551!D79</f>
        <v>22</v>
      </c>
      <c r="E79" s="102">
        <f>[2]FORM551!E79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[2]FORM551!D80</f>
        <v>21</v>
      </c>
      <c r="E80" s="102">
        <f>[2]FORM551!E80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[2]FORM551!D85</f>
        <v>2</v>
      </c>
      <c r="E85" s="102">
        <f>[2]FORM551!E85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[2]FORM551!D91</f>
        <v>5.5E-2</v>
      </c>
      <c r="E91" s="127">
        <f>[2]FORM551!E91</f>
        <v>35612</v>
      </c>
      <c r="F91" s="46" t="str">
        <f>[2]FORM551!$F$91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[2]FORM551!D94</f>
        <v>0.75</v>
      </c>
      <c r="E94" s="128">
        <f>[2]FORM551!E94</f>
        <v>34881</v>
      </c>
      <c r="F94" s="17" t="str">
        <f>[2]FORM551!$F$94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[2]FORM551!$F$101</f>
        <v>0</v>
      </c>
      <c r="G101" s="48">
        <f>[2]FORM551!$G$101</f>
        <v>22777955.333333332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[2]FORM551!$F$102</f>
        <v>0</v>
      </c>
      <c r="G102" s="48">
        <f>[2]FORM551!$G$102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[2]FORM551!$F$103</f>
        <v>0</v>
      </c>
      <c r="G103" s="48">
        <f>[2]FORM551!$G$103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22777955.333333332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[2]FORM551!$F$107</f>
        <v>40210</v>
      </c>
      <c r="G107" s="103">
        <f>[2]FORM551!$G$107</f>
        <v>40237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[2]FORM551!$D$118</f>
        <v>14188564.698819058</v>
      </c>
      <c r="E118" s="53">
        <f>[2]FORM551!$E$118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[2]FORM551!$D$119</f>
        <v>57991591.301180944</v>
      </c>
      <c r="E119" s="54">
        <f>[2]FORM551!$E$119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44" t="str">
        <f>[2]INTERCALCS!A122</f>
        <v>Other under "Rate of tax at the end of month" refers to Aviation Gasoline.</v>
      </c>
      <c r="B122" s="145"/>
      <c r="C122" s="145"/>
      <c r="D122" s="145"/>
      <c r="E122" s="145"/>
      <c r="F122" s="145"/>
      <c r="G122" s="145"/>
      <c r="H122" s="146"/>
      <c r="P122" s="1"/>
    </row>
    <row r="123" spans="1:16" ht="11.45" customHeight="1">
      <c r="A123" s="147" t="str">
        <f>[2]INTERCALCS!$A$123</f>
        <v>I discovered an error in the effective dates for the fuel tax rates of gasoline, gasohol, and diesel. They were actually the stated rates as of 10/1/1992 instead of 7/1/1995 as previously reported.</v>
      </c>
      <c r="B123" s="148"/>
      <c r="C123" s="148"/>
      <c r="D123" s="148"/>
      <c r="E123" s="148"/>
      <c r="F123" s="148"/>
      <c r="G123" s="148"/>
      <c r="H123" s="149"/>
      <c r="P123" s="1"/>
    </row>
    <row r="124" spans="1:16" ht="11.45" customHeight="1">
      <c r="A124" s="147" t="s">
        <v>167</v>
      </c>
      <c r="B124" s="148"/>
      <c r="C124" s="148"/>
      <c r="D124" s="148"/>
      <c r="E124" s="148"/>
      <c r="F124" s="148"/>
      <c r="G124" s="148"/>
      <c r="H124" s="149"/>
      <c r="P124" s="1"/>
    </row>
    <row r="125" spans="1:16" ht="11.45" customHeight="1">
      <c r="A125" s="120" t="s">
        <v>170</v>
      </c>
      <c r="B125" s="119"/>
      <c r="C125" s="119"/>
      <c r="D125" s="119"/>
      <c r="E125" s="119"/>
      <c r="F125" s="119"/>
      <c r="G125" s="119"/>
      <c r="H125" s="121"/>
      <c r="P125" s="1"/>
    </row>
    <row r="126" spans="1:16" ht="11.45" customHeight="1">
      <c r="A126" s="122" t="s">
        <v>168</v>
      </c>
      <c r="B126" s="123"/>
      <c r="C126" s="123"/>
      <c r="D126" s="123"/>
      <c r="E126" s="123"/>
      <c r="F126" s="123"/>
      <c r="G126" s="123"/>
      <c r="H126" s="12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[3]FORM551!$G$3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[3]FORM551!$G$5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[3]FORM551!$G$7</f>
        <v>March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[3]FORM551!$H$9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[3]FORM551!$D$17</f>
        <v>10187376</v>
      </c>
      <c r="E17" s="33">
        <f>[3]FORM551!E17</f>
        <v>81629476</v>
      </c>
      <c r="F17" s="33">
        <f>G104</f>
        <v>18331405.925925925</v>
      </c>
      <c r="G17" s="33">
        <f>[3]FORM551!$G$17</f>
        <v>301885.65903845307</v>
      </c>
      <c r="H17" s="38">
        <f t="shared" ref="H17:H58" si="0">SUM(D17:G17)</f>
        <v>110450143.58496438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[3]FORM551!$B$21</f>
        <v>d. Transit Use</v>
      </c>
      <c r="C21" s="15" t="s">
        <v>32</v>
      </c>
      <c r="D21" s="33"/>
      <c r="E21" s="33"/>
      <c r="F21" s="33">
        <f>[3]FORM551!$F$21</f>
        <v>545617</v>
      </c>
      <c r="G21" s="33">
        <f>[3]FORM551!$G$21</f>
        <v>133491.59375</v>
      </c>
      <c r="H21" s="36">
        <f t="shared" si="0"/>
        <v>679108.59375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545617</v>
      </c>
      <c r="G27" s="37">
        <f>SUM(G18:G26)</f>
        <v>133491.59375</v>
      </c>
      <c r="H27" s="36">
        <f t="shared" si="0"/>
        <v>679108.59375</v>
      </c>
    </row>
    <row r="28" spans="1:8" ht="12.75">
      <c r="A28" s="10" t="s">
        <v>45</v>
      </c>
      <c r="B28" s="11"/>
      <c r="C28" s="15" t="s">
        <v>46</v>
      </c>
      <c r="D28" s="37">
        <f>D17-D27</f>
        <v>10187376</v>
      </c>
      <c r="E28" s="37">
        <f>E17-E27</f>
        <v>81629476</v>
      </c>
      <c r="F28" s="37">
        <f>F17-F27</f>
        <v>17785788.925925925</v>
      </c>
      <c r="G28" s="37">
        <f>G17-G27</f>
        <v>168394.06528845307</v>
      </c>
      <c r="H28" s="36">
        <f t="shared" si="0"/>
        <v>109771034.99121438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[3]FORM551!D29</f>
        <v>5687.1264743622787</v>
      </c>
      <c r="E29" s="35">
        <f>[3]FORM551!E29</f>
        <v>46130.762000706534</v>
      </c>
      <c r="F29" s="76">
        <v>0</v>
      </c>
      <c r="G29" s="76">
        <v>0</v>
      </c>
      <c r="H29" s="36">
        <f t="shared" si="0"/>
        <v>51817.888475068816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[3]FORM551!D31</f>
        <v>15022.211713282701</v>
      </c>
      <c r="E31" s="35">
        <f>[3]FORM551!E31</f>
        <v>121851.70778136734</v>
      </c>
      <c r="F31" s="76">
        <v>0</v>
      </c>
      <c r="G31" s="76">
        <v>0</v>
      </c>
      <c r="H31" s="36">
        <f t="shared" si="0"/>
        <v>136873.91949465004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[3]FORM551!$B$34</f>
        <v>f. Tribal Refunds</v>
      </c>
      <c r="C34" s="15" t="s">
        <v>58</v>
      </c>
      <c r="D34" s="35">
        <f>[3]FORM551!D34</f>
        <v>6128.8641427550328</v>
      </c>
      <c r="E34" s="35">
        <f>[3]FORM551!E34</f>
        <v>49713.88879404169</v>
      </c>
      <c r="F34" s="35"/>
      <c r="G34" s="35"/>
      <c r="H34" s="36">
        <f t="shared" si="0"/>
        <v>55842.752936796722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26838.20233040001</v>
      </c>
      <c r="E48" s="37">
        <f>SUM(E29:E47)</f>
        <v>217696.35857611557</v>
      </c>
      <c r="F48" s="37">
        <f>SUM(F29:F47)</f>
        <v>0</v>
      </c>
      <c r="G48" s="37">
        <f>SUM(G29:G47)</f>
        <v>0</v>
      </c>
      <c r="H48" s="36">
        <f t="shared" si="0"/>
        <v>244534.56090651557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10036666.797669601</v>
      </c>
      <c r="E49" s="37">
        <f>E58-SUM(E50:E57)</f>
        <v>81411779.641423881</v>
      </c>
      <c r="F49" s="37">
        <f>F58-SUM(F50:F57)</f>
        <v>17785788.925925925</v>
      </c>
      <c r="G49" s="37">
        <f>G58-SUM(G50:G57)</f>
        <v>168394.06528845307</v>
      </c>
      <c r="H49" s="36">
        <f t="shared" si="0"/>
        <v>109402629.43030787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[3]FORM551!$D$50</f>
        <v>123871</v>
      </c>
      <c r="E50" s="35"/>
      <c r="F50" s="76">
        <v>0</v>
      </c>
      <c r="G50" s="76">
        <v>0</v>
      </c>
      <c r="H50" s="36">
        <f t="shared" si="0"/>
        <v>123871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10160537.797669601</v>
      </c>
      <c r="E58" s="37">
        <f>E28-E48</f>
        <v>81411779.641423881</v>
      </c>
      <c r="F58" s="37">
        <f>F28-F48</f>
        <v>17785788.925925925</v>
      </c>
      <c r="G58" s="37">
        <f>G28-G48</f>
        <v>168394.06528845307</v>
      </c>
      <c r="H58" s="36">
        <f t="shared" si="0"/>
        <v>109526500.43030787</v>
      </c>
    </row>
    <row r="59" spans="1:16" ht="11.25" customHeight="1">
      <c r="A59" s="5" t="s">
        <v>98</v>
      </c>
      <c r="B59" s="10" t="s">
        <v>99</v>
      </c>
      <c r="C59" s="27"/>
      <c r="D59" s="29" t="str">
        <f>[3]FORM551!$D$59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[3]FORM551!$D$60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March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[3]FORM551!D76</f>
        <v>24</v>
      </c>
      <c r="E76" s="102">
        <f>[3]FORM551!E76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[3]FORM551!D77</f>
        <v>24</v>
      </c>
      <c r="E77" s="102">
        <f>[3]FORM551!E77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[3]FORM551!D78</f>
        <v>27</v>
      </c>
      <c r="E78" s="102">
        <f>[3]FORM551!E78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[3]FORM551!D79</f>
        <v>22</v>
      </c>
      <c r="E79" s="102">
        <f>[3]FORM551!E79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[3]FORM551!D80</f>
        <v>21</v>
      </c>
      <c r="E80" s="102">
        <f>[3]FORM551!E80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[3]FORM551!D85</f>
        <v>2</v>
      </c>
      <c r="E85" s="102">
        <f>[3]FORM551!E85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[3]FORM551!D91</f>
        <v>5.5E-2</v>
      </c>
      <c r="E91" s="127">
        <f>[3]FORM551!E91</f>
        <v>35612</v>
      </c>
      <c r="F91" s="46" t="str">
        <f>[3]FORM551!$F$91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[3]FORM551!D94</f>
        <v>0.75</v>
      </c>
      <c r="E94" s="128">
        <f>[3]FORM551!E94</f>
        <v>34881</v>
      </c>
      <c r="F94" s="17" t="str">
        <f>[3]FORM551!$F$94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[3]FORM551!F101</f>
        <v>0</v>
      </c>
      <c r="G101" s="48">
        <f>[3]FORM551!$G$101</f>
        <v>27003437.925925925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[3]FORM551!F102</f>
        <v>0</v>
      </c>
      <c r="G102" s="48">
        <f>[3]FORM551!$G$102</f>
        <v>38940487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[3]FORM551!F103</f>
        <v>0</v>
      </c>
      <c r="G103" s="48">
        <f>[3]FORM551!$G$103</f>
        <v>47612519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18331405.925925925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[3]FORM551!$F$107</f>
        <v>40238</v>
      </c>
      <c r="G107" s="103">
        <f>[3]FORM551!$G$107</f>
        <v>40268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[3]FORM551!$D$118</f>
        <v>16046032.11936391</v>
      </c>
      <c r="E118" s="53">
        <f>[3]FORM551!$E$118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[3]FORM551!$D$119</f>
        <v>65583443.880636089</v>
      </c>
      <c r="E119" s="54">
        <f>[3]FORM551!$E$119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50" t="s">
        <v>171</v>
      </c>
      <c r="B122" s="151"/>
      <c r="C122" s="151"/>
      <c r="D122" s="151"/>
      <c r="E122" s="151"/>
      <c r="F122" s="151"/>
      <c r="G122" s="151"/>
      <c r="H122" s="152"/>
      <c r="P122" s="1"/>
    </row>
    <row r="123" spans="1:16" ht="11.45" customHeight="1">
      <c r="A123" s="150" t="s">
        <v>172</v>
      </c>
      <c r="B123" s="151"/>
      <c r="C123" s="151"/>
      <c r="D123" s="151"/>
      <c r="E123" s="151"/>
      <c r="F123" s="151"/>
      <c r="G123" s="151"/>
      <c r="H123" s="152"/>
      <c r="P123" s="1"/>
    </row>
    <row r="124" spans="1:16" ht="11.45" customHeight="1">
      <c r="A124" s="144"/>
      <c r="B124" s="145"/>
      <c r="C124" s="145"/>
      <c r="D124" s="145"/>
      <c r="E124" s="145"/>
      <c r="F124" s="145"/>
      <c r="G124" s="145"/>
      <c r="H124" s="146"/>
      <c r="P124" s="1"/>
    </row>
    <row r="125" spans="1:16" ht="11.45" customHeight="1">
      <c r="A125" s="144"/>
      <c r="B125" s="145"/>
      <c r="C125" s="145"/>
      <c r="D125" s="145"/>
      <c r="E125" s="145"/>
      <c r="F125" s="145"/>
      <c r="G125" s="145"/>
      <c r="H125" s="146"/>
      <c r="P125" s="1"/>
    </row>
    <row r="126" spans="1:16" ht="11.45" customHeight="1">
      <c r="A126" s="144"/>
      <c r="B126" s="145"/>
      <c r="C126" s="145"/>
      <c r="D126" s="145"/>
      <c r="E126" s="145"/>
      <c r="F126" s="145"/>
      <c r="G126" s="145"/>
      <c r="H126" s="14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2:H122"/>
    <mergeCell ref="A123:H123"/>
    <mergeCell ref="A124:H124"/>
    <mergeCell ref="A125:H125"/>
    <mergeCell ref="A126:H126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[4]FORM551!$G$3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[4]FORM551!$G$5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[4]FORM551!$G$7</f>
        <v>April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[4]FORM551!$H$9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[4]FORM551!D17</f>
        <v>10660397</v>
      </c>
      <c r="E17" s="33">
        <f>[4]FORM551!E17</f>
        <v>80409862</v>
      </c>
      <c r="F17" s="33">
        <f>[4]FORM551!$F$17</f>
        <v>28453752.666666664</v>
      </c>
      <c r="G17" s="33">
        <f>[4]FORM551!$G$17</f>
        <v>305785.35571550042</v>
      </c>
      <c r="H17" s="38">
        <f t="shared" ref="H17:H58" si="0">SUM(D17:G17)</f>
        <v>119829797.02238216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[4]FORM551!$B$21</f>
        <v>d. Transit Use</v>
      </c>
      <c r="C21" s="15" t="s">
        <v>32</v>
      </c>
      <c r="D21" s="33"/>
      <c r="E21" s="33"/>
      <c r="F21" s="33">
        <f>[4]FORM551!$F$21</f>
        <v>544801</v>
      </c>
      <c r="G21" s="33">
        <f>[4]FORM551!$G$21</f>
        <v>131972.40625</v>
      </c>
      <c r="H21" s="36">
        <f t="shared" si="0"/>
        <v>676773.40625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544801</v>
      </c>
      <c r="G27" s="37">
        <f>SUM(G18:G26)</f>
        <v>131972.40625</v>
      </c>
      <c r="H27" s="36">
        <f t="shared" si="0"/>
        <v>676773.40625</v>
      </c>
    </row>
    <row r="28" spans="1:8" ht="12.75">
      <c r="A28" s="10" t="s">
        <v>45</v>
      </c>
      <c r="B28" s="11"/>
      <c r="C28" s="15" t="s">
        <v>46</v>
      </c>
      <c r="D28" s="37">
        <f>D17-D27</f>
        <v>10660397</v>
      </c>
      <c r="E28" s="37">
        <f>E17-E27</f>
        <v>80409862</v>
      </c>
      <c r="F28" s="37">
        <f>F17-F27</f>
        <v>27908951.666666664</v>
      </c>
      <c r="G28" s="37">
        <f>G17-G27</f>
        <v>173812.94946550042</v>
      </c>
      <c r="H28" s="36">
        <f t="shared" si="0"/>
        <v>119153023.61613216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[4]FORM551!D29</f>
        <v>10442.55600969367</v>
      </c>
      <c r="E29" s="35">
        <f>[4]FORM551!E29</f>
        <v>79954.424818527012</v>
      </c>
      <c r="F29" s="76">
        <v>0</v>
      </c>
      <c r="G29" s="76">
        <v>0</v>
      </c>
      <c r="H29" s="36">
        <f t="shared" si="0"/>
        <v>90396.98082822068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[4]FORM551!D31</f>
        <v>4689.8770793661233</v>
      </c>
      <c r="E31" s="35">
        <f>[4]FORM551!E31</f>
        <v>35908.49060347167</v>
      </c>
      <c r="F31" s="76">
        <v>0</v>
      </c>
      <c r="G31" s="76">
        <v>0</v>
      </c>
      <c r="H31" s="36">
        <f t="shared" si="0"/>
        <v>40598.367682837794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[4]FORM551!$B$34</f>
        <v>f. Tribal Refunds</v>
      </c>
      <c r="C34" s="15" t="s">
        <v>58</v>
      </c>
      <c r="D34" s="35">
        <f>[4]FORM551!D34</f>
        <v>2594.0829632050709</v>
      </c>
      <c r="E34" s="35">
        <f>[4]FORM551!E34</f>
        <v>19861.843313271911</v>
      </c>
      <c r="F34" s="35"/>
      <c r="G34" s="35"/>
      <c r="H34" s="36">
        <f t="shared" si="0"/>
        <v>22455.926276476981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17726.516052264862</v>
      </c>
      <c r="E48" s="37">
        <f>SUM(E29:E47)</f>
        <v>135724.75873527059</v>
      </c>
      <c r="F48" s="37">
        <f>SUM(F29:F47)</f>
        <v>0</v>
      </c>
      <c r="G48" s="37">
        <f>SUM(G29:G47)</f>
        <v>0</v>
      </c>
      <c r="H48" s="36">
        <f t="shared" si="0"/>
        <v>153451.27478753545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10484312.483947735</v>
      </c>
      <c r="E49" s="37">
        <f>E58-SUM(E50:E57)</f>
        <v>80274137.241264731</v>
      </c>
      <c r="F49" s="37">
        <f>F58-SUM(F50:F57)</f>
        <v>27908951.666666664</v>
      </c>
      <c r="G49" s="37">
        <f>G58-SUM(G50:G57)</f>
        <v>173812.94946550042</v>
      </c>
      <c r="H49" s="36">
        <f t="shared" si="0"/>
        <v>118841214.34134464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[4]FORM551!$D$50</f>
        <v>158358</v>
      </c>
      <c r="E50" s="35"/>
      <c r="F50" s="76">
        <v>0</v>
      </c>
      <c r="G50" s="76">
        <v>0</v>
      </c>
      <c r="H50" s="36">
        <f t="shared" si="0"/>
        <v>158358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10642670.483947735</v>
      </c>
      <c r="E58" s="37">
        <f>E28-E48</f>
        <v>80274137.241264731</v>
      </c>
      <c r="F58" s="37">
        <f>F28-F48</f>
        <v>27908951.666666664</v>
      </c>
      <c r="G58" s="37">
        <f>G28-G48</f>
        <v>173812.94946550042</v>
      </c>
      <c r="H58" s="36">
        <f t="shared" si="0"/>
        <v>118999572.34134464</v>
      </c>
    </row>
    <row r="59" spans="1:16" ht="11.25" customHeight="1">
      <c r="A59" s="5" t="s">
        <v>98</v>
      </c>
      <c r="B59" s="10" t="s">
        <v>99</v>
      </c>
      <c r="C59" s="27"/>
      <c r="D59" s="29" t="str">
        <f>[4]FORM551!$D$59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[4]FORM551!$D$60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April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[4]FORM551!D76</f>
        <v>24</v>
      </c>
      <c r="E76" s="102">
        <f>[4]FORM551!E76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[4]FORM551!D77</f>
        <v>24</v>
      </c>
      <c r="E77" s="102">
        <f>[4]FORM551!E77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[4]FORM551!D78</f>
        <v>27</v>
      </c>
      <c r="E78" s="102">
        <f>[4]FORM551!E78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[4]FORM551!D79</f>
        <v>22</v>
      </c>
      <c r="E79" s="102">
        <f>[4]FORM551!E79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[4]FORM551!D80</f>
        <v>21</v>
      </c>
      <c r="E80" s="102">
        <f>[4]FORM551!E80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[4]FORM551!D85</f>
        <v>2</v>
      </c>
      <c r="E85" s="102">
        <f>[4]FORM551!E85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[4]FORM551!D91</f>
        <v>5.5E-2</v>
      </c>
      <c r="E91" s="127">
        <f>[4]FORM551!E91</f>
        <v>35612</v>
      </c>
      <c r="F91" s="46" t="str">
        <f>[4]FORM551!$F$91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[4]FORM551!D94</f>
        <v>0.75</v>
      </c>
      <c r="E94" s="128">
        <f>[4]FORM551!E94</f>
        <v>34881</v>
      </c>
      <c r="F94" s="17" t="str">
        <f>[4]FORM551!$F$94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[4]FORM551!F101</f>
        <v>0</v>
      </c>
      <c r="G101" s="48">
        <f>[4]FORM551!$G$101</f>
        <v>28453752.666666664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[4]FORM551!F102</f>
        <v>0</v>
      </c>
      <c r="G102" s="48">
        <f>[4]FORM551!$G$102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[4]FORM551!F103</f>
        <v>0</v>
      </c>
      <c r="G103" s="48">
        <f>[4]FORM551!$G$103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28453752.666666664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[4]FORM551!$F$107</f>
        <v>40269</v>
      </c>
      <c r="G107" s="103">
        <f>[4]FORM551!$G$107</f>
        <v>40298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[4]FORM551!$D$118</f>
        <v>15687492.335389815</v>
      </c>
      <c r="E118" s="53">
        <f>[4]FORM551!$E$118</f>
        <v>0.19509413329660752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[4]FORM551!$D$119</f>
        <v>64722369.664610185</v>
      </c>
      <c r="E119" s="54">
        <f>[4]FORM551!$E$119</f>
        <v>0.80490586670339248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44" t="s">
        <v>173</v>
      </c>
      <c r="B122" s="153"/>
      <c r="C122" s="153"/>
      <c r="D122" s="153"/>
      <c r="E122" s="153"/>
      <c r="F122" s="153"/>
      <c r="G122" s="153"/>
      <c r="H122" s="154"/>
      <c r="P122" s="1"/>
    </row>
    <row r="123" spans="1:16" ht="11.45" customHeight="1">
      <c r="A123" s="147"/>
      <c r="B123" s="155"/>
      <c r="C123" s="155"/>
      <c r="D123" s="155"/>
      <c r="E123" s="155"/>
      <c r="F123" s="155"/>
      <c r="G123" s="155"/>
      <c r="H123" s="156"/>
      <c r="P123" s="1"/>
    </row>
    <row r="124" spans="1:16" ht="11.45" customHeight="1">
      <c r="A124" s="147" t="s">
        <v>167</v>
      </c>
      <c r="B124" s="155"/>
      <c r="C124" s="155"/>
      <c r="D124" s="155"/>
      <c r="E124" s="155"/>
      <c r="F124" s="155"/>
      <c r="G124" s="155"/>
      <c r="H124" s="156"/>
      <c r="P124" s="1"/>
    </row>
    <row r="125" spans="1:16" ht="11.45" customHeight="1">
      <c r="A125" s="129" t="s">
        <v>170</v>
      </c>
      <c r="B125" s="130"/>
      <c r="C125" s="130"/>
      <c r="D125" s="130"/>
      <c r="E125" s="130"/>
      <c r="F125" s="130"/>
      <c r="G125" s="130"/>
      <c r="H125" s="131"/>
      <c r="P125" s="1"/>
    </row>
    <row r="126" spans="1:16" ht="11.45" customHeight="1">
      <c r="A126" s="132" t="s">
        <v>168</v>
      </c>
      <c r="B126" s="133"/>
      <c r="C126" s="133"/>
      <c r="D126" s="133"/>
      <c r="E126" s="133"/>
      <c r="F126" s="133"/>
      <c r="G126" s="133"/>
      <c r="H126" s="13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[5]FORM551!$G$3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[5]FORM551!$G$5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[5]FORM551!$G$7</f>
        <v>May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[5]FORM551!$H$9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[5]FORM551!$D$17</f>
        <v>10243267</v>
      </c>
      <c r="E17" s="33">
        <f>[5]FORM551!$E$17</f>
        <v>83511837</v>
      </c>
      <c r="F17" s="33">
        <f>[5]FORM551!$F$17</f>
        <v>30779705.592592593</v>
      </c>
      <c r="G17" s="33">
        <f>[5]FORM551!$G$17</f>
        <v>316510.74036172696</v>
      </c>
      <c r="H17" s="38">
        <f t="shared" ref="H17:H58" si="0">SUM(D17:G17)</f>
        <v>124851320.33295432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[5]FORM551!$B$21</f>
        <v>d. Transit Use</v>
      </c>
      <c r="C21" s="15" t="s">
        <v>32</v>
      </c>
      <c r="D21" s="33"/>
      <c r="E21" s="33"/>
      <c r="F21" s="33">
        <f>[5]FORM551!$F$21</f>
        <v>567181</v>
      </c>
      <c r="G21" s="33">
        <f>[5]FORM551!$G$21</f>
        <v>138578.81174612488</v>
      </c>
      <c r="H21" s="36">
        <f t="shared" si="0"/>
        <v>705759.81174612488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567181</v>
      </c>
      <c r="G27" s="37">
        <f>SUM(G18:G26)</f>
        <v>138578.81174612488</v>
      </c>
      <c r="H27" s="36">
        <f t="shared" si="0"/>
        <v>705759.81174612488</v>
      </c>
    </row>
    <row r="28" spans="1:8" ht="12.75">
      <c r="A28" s="10" t="s">
        <v>45</v>
      </c>
      <c r="B28" s="11"/>
      <c r="C28" s="15" t="s">
        <v>46</v>
      </c>
      <c r="D28" s="37">
        <f>D17-D27</f>
        <v>10243267</v>
      </c>
      <c r="E28" s="37">
        <f>E17-E27</f>
        <v>83511837</v>
      </c>
      <c r="F28" s="37">
        <f>F17-F27</f>
        <v>30212524.592592593</v>
      </c>
      <c r="G28" s="37">
        <f>G17-G27</f>
        <v>177931.92861560208</v>
      </c>
      <c r="H28" s="36">
        <f t="shared" si="0"/>
        <v>124145560.5212082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[5]FORM551!D29</f>
        <v>3641.4620420116908</v>
      </c>
      <c r="E29" s="35">
        <f>[5]FORM551!E29</f>
        <v>30105.945629269117</v>
      </c>
      <c r="F29" s="76">
        <v>0</v>
      </c>
      <c r="G29" s="76">
        <v>0</v>
      </c>
      <c r="H29" s="36">
        <f t="shared" si="0"/>
        <v>33747.407671280809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[5]FORM551!D31</f>
        <v>1390.5948698129607</v>
      </c>
      <c r="E31" s="35">
        <f>[5]FORM551!E31</f>
        <v>11496.803498136027</v>
      </c>
      <c r="F31" s="76">
        <v>0</v>
      </c>
      <c r="G31" s="76">
        <v>0</v>
      </c>
      <c r="H31" s="36">
        <f t="shared" si="0"/>
        <v>12887.398367948988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[5]FORM551!$B$34</f>
        <v>f. Tribal Refunds</v>
      </c>
      <c r="C34" s="15" t="s">
        <v>58</v>
      </c>
      <c r="D34" s="35">
        <f>[5]FORM551!D34</f>
        <v>2036.1882518427471</v>
      </c>
      <c r="E34" s="35">
        <f>[5]FORM551!E34</f>
        <v>16834.274830740491</v>
      </c>
      <c r="F34" s="35"/>
      <c r="G34" s="35"/>
      <c r="H34" s="36">
        <f t="shared" si="0"/>
        <v>18870.463082583239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7068.2451636673986</v>
      </c>
      <c r="E48" s="37">
        <f>SUM(E29:E47)</f>
        <v>58437.023958145634</v>
      </c>
      <c r="F48" s="37">
        <f>SUM(F29:F47)</f>
        <v>0</v>
      </c>
      <c r="G48" s="37">
        <f>SUM(G29:G47)</f>
        <v>0</v>
      </c>
      <c r="H48" s="36">
        <f t="shared" si="0"/>
        <v>65505.269121813035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10094098.754836332</v>
      </c>
      <c r="E49" s="37">
        <f>E58-SUM(E50:E57)</f>
        <v>83453399.976041853</v>
      </c>
      <c r="F49" s="37">
        <f>F58-SUM(F50:F57)</f>
        <v>30212524.592592593</v>
      </c>
      <c r="G49" s="37">
        <f>G58-SUM(G50:G57)</f>
        <v>177931.92861560208</v>
      </c>
      <c r="H49" s="36">
        <f t="shared" si="0"/>
        <v>123937955.25208639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[5]FORM551!$D$50</f>
        <v>142100</v>
      </c>
      <c r="E50" s="35"/>
      <c r="F50" s="76">
        <v>0</v>
      </c>
      <c r="G50" s="76">
        <v>0</v>
      </c>
      <c r="H50" s="36">
        <f t="shared" si="0"/>
        <v>142100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10236198.754836332</v>
      </c>
      <c r="E58" s="37">
        <f>E28-E48</f>
        <v>83453399.976041853</v>
      </c>
      <c r="F58" s="37">
        <f>F28-F48</f>
        <v>30212524.592592593</v>
      </c>
      <c r="G58" s="37">
        <f>G28-G48</f>
        <v>177931.92861560208</v>
      </c>
      <c r="H58" s="36">
        <f t="shared" si="0"/>
        <v>124080055.25208639</v>
      </c>
    </row>
    <row r="59" spans="1:16" ht="11.25" customHeight="1">
      <c r="A59" s="5" t="s">
        <v>98</v>
      </c>
      <c r="B59" s="10" t="s">
        <v>99</v>
      </c>
      <c r="C59" s="27"/>
      <c r="D59" s="29" t="str">
        <f>[5]FORM551!$D$59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[5]FORM551!$D$60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May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[5]FORM551!D76</f>
        <v>24</v>
      </c>
      <c r="E76" s="102">
        <f>[5]FORM551!E76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[5]FORM551!D77</f>
        <v>24</v>
      </c>
      <c r="E77" s="102">
        <f>[5]FORM551!E77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[5]FORM551!D78</f>
        <v>27</v>
      </c>
      <c r="E78" s="102">
        <f>[5]FORM551!E78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[5]FORM551!D79</f>
        <v>22</v>
      </c>
      <c r="E79" s="102">
        <f>[5]FORM551!E79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[5]FORM551!D80</f>
        <v>21</v>
      </c>
      <c r="E80" s="102">
        <f>[5]FORM551!E80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[5]FORM551!D85</f>
        <v>2</v>
      </c>
      <c r="E85" s="102">
        <f>[5]FORM551!E85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[5]FORM551!D91</f>
        <v>5.5E-2</v>
      </c>
      <c r="E91" s="127">
        <f>[5]FORM551!E91</f>
        <v>35612</v>
      </c>
      <c r="F91" s="46" t="str">
        <f>[5]FORM551!$F$91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[5]FORM551!D94</f>
        <v>0.75</v>
      </c>
      <c r="E94" s="128">
        <f>[5]FORM551!E94</f>
        <v>34881</v>
      </c>
      <c r="F94" s="17" t="str">
        <f>[5]FORM551!$F$94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[5]FORM551!F101</f>
        <v>0</v>
      </c>
      <c r="G101" s="48">
        <f>[5]FORM551!$G$101</f>
        <v>30779705.592592593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[5]FORM551!F102</f>
        <v>0</v>
      </c>
      <c r="G102" s="48">
        <f>[5]FORM551!$G$102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[5]FORM551!F103</f>
        <v>0</v>
      </c>
      <c r="G103" s="48">
        <f>[5]FORM551!$G$103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30779705.592592593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[5]FORM551!$F$107</f>
        <v>40299</v>
      </c>
      <c r="G107" s="103">
        <f>[5]FORM551!$G$107</f>
        <v>40329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[5]FORM551!$D$118</f>
        <v>16416050.727179522</v>
      </c>
      <c r="E118" s="53">
        <f>[5]FORM551!$E$118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[5]FORM551!$D$119</f>
        <v>67095786.27282048</v>
      </c>
      <c r="E119" s="54">
        <f>[5]FORM551!$E$119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44" t="s">
        <v>173</v>
      </c>
      <c r="B122" s="153"/>
      <c r="C122" s="153"/>
      <c r="D122" s="153"/>
      <c r="E122" s="153"/>
      <c r="F122" s="153"/>
      <c r="G122" s="153"/>
      <c r="H122" s="154"/>
      <c r="P122" s="1"/>
    </row>
    <row r="123" spans="1:16" ht="11.45" customHeight="1">
      <c r="A123" s="147"/>
      <c r="B123" s="155"/>
      <c r="C123" s="155"/>
      <c r="D123" s="155"/>
      <c r="E123" s="155"/>
      <c r="F123" s="155"/>
      <c r="G123" s="155"/>
      <c r="H123" s="156"/>
      <c r="P123" s="1"/>
    </row>
    <row r="124" spans="1:16" ht="11.45" customHeight="1">
      <c r="A124" s="147" t="s">
        <v>167</v>
      </c>
      <c r="B124" s="155"/>
      <c r="C124" s="155"/>
      <c r="D124" s="155"/>
      <c r="E124" s="155"/>
      <c r="F124" s="155"/>
      <c r="G124" s="155"/>
      <c r="H124" s="156"/>
      <c r="P124" s="1"/>
    </row>
    <row r="125" spans="1:16" ht="11.45" customHeight="1">
      <c r="A125" s="129" t="s">
        <v>170</v>
      </c>
      <c r="B125" s="130"/>
      <c r="C125" s="130"/>
      <c r="D125" s="130"/>
      <c r="E125" s="130"/>
      <c r="F125" s="130"/>
      <c r="G125" s="130"/>
      <c r="H125" s="131"/>
      <c r="P125" s="1"/>
    </row>
    <row r="126" spans="1:16" ht="11.45" customHeight="1">
      <c r="A126" s="132" t="s">
        <v>168</v>
      </c>
      <c r="B126" s="133"/>
      <c r="C126" s="133"/>
      <c r="D126" s="133"/>
      <c r="E126" s="133"/>
      <c r="F126" s="133"/>
      <c r="G126" s="133"/>
      <c r="H126" s="13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[6]FORM551!$G$3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[6]FORM551!$G$5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[6]FORM551!$G$7</f>
        <v>June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[6]FORM551!$H$9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[6]FORM551!D17</f>
        <v>10842763</v>
      </c>
      <c r="E17" s="33">
        <f>[6]FORM551!E17</f>
        <v>83359569</v>
      </c>
      <c r="F17" s="33">
        <f>[6]FORM551!$F$17</f>
        <v>22333306.407407403</v>
      </c>
      <c r="G17" s="33">
        <f>[6]FORM551!$G$17</f>
        <v>317652.24169263913</v>
      </c>
      <c r="H17" s="38">
        <f t="shared" ref="H17:H58" si="0">SUM(D17:G17)</f>
        <v>116853290.64910004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[6]FORM551!$B$21</f>
        <v>d. Transit Use</v>
      </c>
      <c r="C21" s="15" t="s">
        <v>32</v>
      </c>
      <c r="D21" s="33"/>
      <c r="E21" s="33"/>
      <c r="F21" s="33">
        <f>[6]FORM551!$F$21</f>
        <v>602770</v>
      </c>
      <c r="G21" s="33">
        <f>[6]FORM551!$G$21</f>
        <v>129135.28189053641</v>
      </c>
      <c r="H21" s="36">
        <f t="shared" si="0"/>
        <v>731905.28189053643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602770</v>
      </c>
      <c r="G27" s="37">
        <f>SUM(G18:G26)</f>
        <v>129135.28189053641</v>
      </c>
      <c r="H27" s="36">
        <f t="shared" si="0"/>
        <v>731905.28189053643</v>
      </c>
    </row>
    <row r="28" spans="1:8" ht="12.75">
      <c r="A28" s="10" t="s">
        <v>45</v>
      </c>
      <c r="B28" s="11"/>
      <c r="C28" s="15" t="s">
        <v>46</v>
      </c>
      <c r="D28" s="37">
        <f>D17-D27</f>
        <v>10842763</v>
      </c>
      <c r="E28" s="37">
        <f>E17-E27</f>
        <v>83359569</v>
      </c>
      <c r="F28" s="37">
        <f>F17-F27</f>
        <v>21730536.407407403</v>
      </c>
      <c r="G28" s="37">
        <f>G17-G27</f>
        <v>188516.9598021027</v>
      </c>
      <c r="H28" s="36">
        <f t="shared" si="0"/>
        <v>116121385.36720951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[6]FORM551!D29</f>
        <v>4908.64264451897</v>
      </c>
      <c r="E29" s="35">
        <f>[6]FORM551!E29</f>
        <v>38397.733349460221</v>
      </c>
      <c r="F29" s="76">
        <v>0</v>
      </c>
      <c r="G29" s="76">
        <v>0</v>
      </c>
      <c r="H29" s="36">
        <f t="shared" si="0"/>
        <v>43306.375993979193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[6]FORM551!D31</f>
        <v>13325.438245880641</v>
      </c>
      <c r="E31" s="35">
        <f>[6]FORM551!E31</f>
        <v>104237.90477014148</v>
      </c>
      <c r="F31" s="76">
        <v>0</v>
      </c>
      <c r="G31" s="76">
        <v>0</v>
      </c>
      <c r="H31" s="36">
        <f t="shared" si="0"/>
        <v>117563.34301602212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[6]FORM551!$B$34</f>
        <v>f. Tribal Refunds</v>
      </c>
      <c r="C34" s="15" t="s">
        <v>58</v>
      </c>
      <c r="D34" s="35">
        <f>[6]FORM551!D34</f>
        <v>7101.6891634192698</v>
      </c>
      <c r="E34" s="35">
        <f>[6]FORM551!E34</f>
        <v>55552.784461140356</v>
      </c>
      <c r="F34" s="35"/>
      <c r="G34" s="35"/>
      <c r="H34" s="36">
        <f t="shared" si="0"/>
        <v>62654.473624559629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25335.77005381888</v>
      </c>
      <c r="E48" s="37">
        <f>SUM(E29:E47)</f>
        <v>198188.42258074204</v>
      </c>
      <c r="F48" s="37">
        <f>SUM(F29:F47)</f>
        <v>0</v>
      </c>
      <c r="G48" s="37">
        <f>SUM(G29:G47)</f>
        <v>0</v>
      </c>
      <c r="H48" s="36">
        <f t="shared" si="0"/>
        <v>223524.19263456092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10631083.229946181</v>
      </c>
      <c r="E49" s="37">
        <f>E58-SUM(E50:E57)</f>
        <v>83161380.577419251</v>
      </c>
      <c r="F49" s="37">
        <f>F58-SUM(F50:F57)</f>
        <v>21730536.407407403</v>
      </c>
      <c r="G49" s="37">
        <f>G58-SUM(G50:G57)</f>
        <v>188516.9598021027</v>
      </c>
      <c r="H49" s="36">
        <f t="shared" si="0"/>
        <v>115711517.17457494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[6]FORM551!$D$50</f>
        <v>186344</v>
      </c>
      <c r="E50" s="35"/>
      <c r="F50" s="76">
        <v>0</v>
      </c>
      <c r="G50" s="76">
        <v>0</v>
      </c>
      <c r="H50" s="36">
        <f t="shared" si="0"/>
        <v>186344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10817427.229946181</v>
      </c>
      <c r="E58" s="37">
        <f>E28-E48</f>
        <v>83161380.577419251</v>
      </c>
      <c r="F58" s="37">
        <f>F28-F48</f>
        <v>21730536.407407403</v>
      </c>
      <c r="G58" s="37">
        <f>G28-G48</f>
        <v>188516.9598021027</v>
      </c>
      <c r="H58" s="36">
        <f t="shared" si="0"/>
        <v>115897861.17457494</v>
      </c>
    </row>
    <row r="59" spans="1:16" ht="11.25" customHeight="1">
      <c r="A59" s="5" t="s">
        <v>98</v>
      </c>
      <c r="B59" s="10" t="s">
        <v>99</v>
      </c>
      <c r="C59" s="27"/>
      <c r="D59" s="29" t="str">
        <f>[6]FORM551!$D$59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[6]FORM551!$D$60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June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[6]FORM551!D76</f>
        <v>24</v>
      </c>
      <c r="E76" s="102">
        <f>[6]FORM551!E76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[6]FORM551!D77</f>
        <v>24</v>
      </c>
      <c r="E77" s="102">
        <f>[6]FORM551!E77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[6]FORM551!D78</f>
        <v>27</v>
      </c>
      <c r="E78" s="102">
        <f>[6]FORM551!E78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[6]FORM551!D79</f>
        <v>22</v>
      </c>
      <c r="E79" s="102">
        <f>[6]FORM551!E79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[6]FORM551!D80</f>
        <v>21</v>
      </c>
      <c r="E80" s="102">
        <f>[6]FORM551!E80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[6]FORM551!D85</f>
        <v>2</v>
      </c>
      <c r="E85" s="102">
        <f>[6]FORM551!E85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[6]FORM551!D91</f>
        <v>5.5E-2</v>
      </c>
      <c r="E91" s="127">
        <f>[6]FORM551!E91</f>
        <v>35612</v>
      </c>
      <c r="F91" s="46" t="str">
        <f>[6]FORM551!$F$91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[6]FORM551!D94</f>
        <v>0.75</v>
      </c>
      <c r="E94" s="128">
        <f>[6]FORM551!E94</f>
        <v>34881</v>
      </c>
      <c r="F94" s="17" t="str">
        <f>[6]FORM551!$F$94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[6]FORM551!F101</f>
        <v>0</v>
      </c>
      <c r="G101" s="48">
        <f>[6]FORM551!$G$101</f>
        <v>31267317.407407407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[6]FORM551!F102</f>
        <v>0</v>
      </c>
      <c r="G102" s="48">
        <f>[6]FORM551!$G$102</f>
        <v>38856307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[6]FORM551!F103</f>
        <v>0</v>
      </c>
      <c r="G103" s="48">
        <f>[6]FORM551!$G$103</f>
        <v>47790318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22333306.407407403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[6]FORM551!$F$107</f>
        <v>40330</v>
      </c>
      <c r="G107" s="103">
        <f>[6]FORM551!$G$107</f>
        <v>40359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[6]FORM551!$D$118</f>
        <v>16386119.171343597</v>
      </c>
      <c r="E118" s="53">
        <f>[6]FORM551!$E$118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[6]FORM551!$D$119</f>
        <v>66973449.828656405</v>
      </c>
      <c r="E119" s="54">
        <f>[6]FORM551!$E$119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44" t="s">
        <v>173</v>
      </c>
      <c r="B122" s="153"/>
      <c r="C122" s="153"/>
      <c r="D122" s="153"/>
      <c r="E122" s="153"/>
      <c r="F122" s="153"/>
      <c r="G122" s="153"/>
      <c r="H122" s="154"/>
      <c r="P122" s="1"/>
    </row>
    <row r="123" spans="1:16" ht="11.45" customHeight="1">
      <c r="A123" s="147"/>
      <c r="B123" s="155"/>
      <c r="C123" s="155"/>
      <c r="D123" s="155"/>
      <c r="E123" s="155"/>
      <c r="F123" s="155"/>
      <c r="G123" s="155"/>
      <c r="H123" s="156"/>
      <c r="P123" s="1"/>
    </row>
    <row r="124" spans="1:16" ht="11.45" customHeight="1">
      <c r="A124" s="147" t="s">
        <v>167</v>
      </c>
      <c r="B124" s="155"/>
      <c r="C124" s="155"/>
      <c r="D124" s="155"/>
      <c r="E124" s="155"/>
      <c r="F124" s="155"/>
      <c r="G124" s="155"/>
      <c r="H124" s="156"/>
      <c r="P124" s="1"/>
    </row>
    <row r="125" spans="1:16" ht="11.45" customHeight="1">
      <c r="A125" s="129" t="s">
        <v>170</v>
      </c>
      <c r="B125" s="130"/>
      <c r="C125" s="130"/>
      <c r="D125" s="130"/>
      <c r="E125" s="130"/>
      <c r="F125" s="130"/>
      <c r="G125" s="130"/>
      <c r="H125" s="131"/>
      <c r="P125" s="1"/>
    </row>
    <row r="126" spans="1:16" ht="11.45" customHeight="1">
      <c r="A126" s="132" t="s">
        <v>168</v>
      </c>
      <c r="B126" s="133"/>
      <c r="C126" s="133"/>
      <c r="D126" s="133"/>
      <c r="E126" s="133"/>
      <c r="F126" s="133"/>
      <c r="G126" s="133"/>
      <c r="H126" s="13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[7]FORM551!$G$3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[7]FORM551!$G$5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[7]FORM551!$G$7</f>
        <v>July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[7]FORM551!$H$9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[7]INTERCALCS!D17</f>
        <v>11303664</v>
      </c>
      <c r="E17" s="33">
        <f>[7]INTERCALCS!E17</f>
        <v>87398450</v>
      </c>
      <c r="F17" s="33">
        <f>[7]INTERCALCS!F17</f>
        <v>31818945.333333332</v>
      </c>
      <c r="G17" s="33">
        <f>[7]INTERCALCS!G17</f>
        <v>338496.01215323794</v>
      </c>
      <c r="H17" s="38">
        <f>[7]INTERCALCS!H17</f>
        <v>130859555.34548657</v>
      </c>
    </row>
    <row r="18" spans="1:8" ht="12.75">
      <c r="A18" s="5" t="s">
        <v>24</v>
      </c>
      <c r="B18" s="10" t="s">
        <v>25</v>
      </c>
      <c r="C18" s="15" t="s">
        <v>26</v>
      </c>
      <c r="D18" s="135">
        <f>[7]INTERCALCS!D18</f>
        <v>0</v>
      </c>
      <c r="E18" s="135">
        <f>[7]INTERCALCS!E18</f>
        <v>0</v>
      </c>
      <c r="F18" s="76">
        <f>[7]INTERCALCS!F18</f>
        <v>0</v>
      </c>
      <c r="G18" s="76">
        <f>[7]INTERCALCS!G18</f>
        <v>0</v>
      </c>
      <c r="H18" s="36">
        <f>[7]INTERCALCS!H18</f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135">
        <f>[7]INTERCALCS!D19</f>
        <v>0</v>
      </c>
      <c r="E19" s="135">
        <f>[7]INTERCALCS!E19</f>
        <v>0</v>
      </c>
      <c r="F19" s="76">
        <f>[7]INTERCALCS!F19</f>
        <v>0</v>
      </c>
      <c r="G19" s="76">
        <f>[7]INTERCALCS!G19</f>
        <v>0</v>
      </c>
      <c r="H19" s="36">
        <f>[7]INTERCALCS!H19</f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135">
        <f>[7]INTERCALCS!D20</f>
        <v>0</v>
      </c>
      <c r="E20" s="135">
        <f>[7]INTERCALCS!E20</f>
        <v>0</v>
      </c>
      <c r="F20" s="135">
        <f>[7]INTERCALCS!F20</f>
        <v>0</v>
      </c>
      <c r="G20" s="135">
        <f>[7]INTERCALCS!G20</f>
        <v>0</v>
      </c>
      <c r="H20" s="36">
        <f>[7]INTERCALCS!H20</f>
        <v>0</v>
      </c>
    </row>
    <row r="21" spans="1:8" ht="12.75">
      <c r="A21" s="5"/>
      <c r="B21" s="110" t="str">
        <f>[7]FORM551!$B$21</f>
        <v>d. Transit Use</v>
      </c>
      <c r="C21" s="15" t="s">
        <v>32</v>
      </c>
      <c r="D21" s="135">
        <f>[7]INTERCALCS!D21</f>
        <v>0</v>
      </c>
      <c r="E21" s="135">
        <f>[7]INTERCALCS!E21</f>
        <v>0</v>
      </c>
      <c r="F21" s="33">
        <f>[7]INTERCALCS!F21</f>
        <v>653671</v>
      </c>
      <c r="G21" s="33">
        <f>[7]INTERCALCS!G21</f>
        <v>148075.9375</v>
      </c>
      <c r="H21" s="36">
        <f>[7]INTERCALCS!H21</f>
        <v>801746.9375</v>
      </c>
    </row>
    <row r="22" spans="1:8" ht="12.75">
      <c r="A22" s="5"/>
      <c r="B22" s="110" t="s">
        <v>33</v>
      </c>
      <c r="C22" s="15" t="s">
        <v>34</v>
      </c>
      <c r="D22" s="135">
        <f>[7]INTERCALCS!D22</f>
        <v>0</v>
      </c>
      <c r="E22" s="135">
        <f>[7]INTERCALCS!E22</f>
        <v>0</v>
      </c>
      <c r="F22" s="135">
        <f>[7]INTERCALCS!F22</f>
        <v>0</v>
      </c>
      <c r="G22" s="135">
        <f>[7]INTERCALCS!G22</f>
        <v>0</v>
      </c>
      <c r="H22" s="36">
        <f>[7]INTERCALCS!H22</f>
        <v>0</v>
      </c>
    </row>
    <row r="23" spans="1:8" ht="12.75">
      <c r="A23" s="5"/>
      <c r="B23" s="110" t="s">
        <v>35</v>
      </c>
      <c r="C23" s="15" t="s">
        <v>36</v>
      </c>
      <c r="D23" s="135">
        <f>[7]INTERCALCS!D23</f>
        <v>0</v>
      </c>
      <c r="E23" s="135">
        <f>[7]INTERCALCS!E23</f>
        <v>0</v>
      </c>
      <c r="F23" s="135">
        <f>[7]INTERCALCS!F23</f>
        <v>0</v>
      </c>
      <c r="G23" s="135">
        <f>[7]INTERCALCS!G23</f>
        <v>0</v>
      </c>
      <c r="H23" s="36">
        <f>[7]INTERCALCS!H23</f>
        <v>0</v>
      </c>
    </row>
    <row r="24" spans="1:8" ht="12.75">
      <c r="A24" s="5"/>
      <c r="B24" s="110" t="s">
        <v>37</v>
      </c>
      <c r="C24" s="15" t="s">
        <v>38</v>
      </c>
      <c r="D24" s="135">
        <f>[7]INTERCALCS!D24</f>
        <v>0</v>
      </c>
      <c r="E24" s="135">
        <f>[7]INTERCALCS!E24</f>
        <v>0</v>
      </c>
      <c r="F24" s="135">
        <f>[7]INTERCALCS!F24</f>
        <v>0</v>
      </c>
      <c r="G24" s="135">
        <f>[7]INTERCALCS!G24</f>
        <v>0</v>
      </c>
      <c r="H24" s="36">
        <f>[7]INTERCALCS!H24</f>
        <v>0</v>
      </c>
    </row>
    <row r="25" spans="1:8" ht="12.75">
      <c r="A25" s="5"/>
      <c r="B25" s="110" t="s">
        <v>39</v>
      </c>
      <c r="C25" s="15" t="s">
        <v>40</v>
      </c>
      <c r="D25" s="135">
        <f>[7]INTERCALCS!D25</f>
        <v>0</v>
      </c>
      <c r="E25" s="135">
        <f>[7]INTERCALCS!E25</f>
        <v>0</v>
      </c>
      <c r="F25" s="135">
        <f>[7]INTERCALCS!F25</f>
        <v>0</v>
      </c>
      <c r="G25" s="135">
        <f>[7]INTERCALCS!G25</f>
        <v>0</v>
      </c>
      <c r="H25" s="36">
        <f>[7]INTERCALCS!H25</f>
        <v>0</v>
      </c>
    </row>
    <row r="26" spans="1:8" ht="12.75">
      <c r="A26" s="5"/>
      <c r="B26" s="110" t="s">
        <v>41</v>
      </c>
      <c r="C26" s="15" t="s">
        <v>42</v>
      </c>
      <c r="D26" s="135">
        <f>[7]INTERCALCS!D26</f>
        <v>0</v>
      </c>
      <c r="E26" s="135">
        <f>[7]INTERCALCS!E26</f>
        <v>0</v>
      </c>
      <c r="F26" s="135">
        <f>[7]INTERCALCS!F26</f>
        <v>0</v>
      </c>
      <c r="G26" s="135">
        <f>[7]INTERCALCS!G26</f>
        <v>0</v>
      </c>
      <c r="H26" s="36">
        <f>[7]INTERCALCS!H26</f>
        <v>0</v>
      </c>
    </row>
    <row r="27" spans="1:8" ht="12.75">
      <c r="A27" s="10"/>
      <c r="B27" s="10" t="s">
        <v>43</v>
      </c>
      <c r="C27" s="15" t="s">
        <v>44</v>
      </c>
      <c r="D27" s="37">
        <f>[7]INTERCALCS!D27</f>
        <v>0</v>
      </c>
      <c r="E27" s="37">
        <f>[7]INTERCALCS!E27</f>
        <v>0</v>
      </c>
      <c r="F27" s="37">
        <f>[7]INTERCALCS!F27</f>
        <v>653671</v>
      </c>
      <c r="G27" s="37">
        <f>[7]INTERCALCS!G27</f>
        <v>148075.9375</v>
      </c>
      <c r="H27" s="36">
        <f>[7]INTERCALCS!H27</f>
        <v>801746.9375</v>
      </c>
    </row>
    <row r="28" spans="1:8" ht="12.75">
      <c r="A28" s="10" t="s">
        <v>45</v>
      </c>
      <c r="B28" s="11"/>
      <c r="C28" s="15" t="s">
        <v>46</v>
      </c>
      <c r="D28" s="37">
        <f>[7]INTERCALCS!D28</f>
        <v>11303664</v>
      </c>
      <c r="E28" s="37">
        <f>[7]INTERCALCS!E28</f>
        <v>87398450</v>
      </c>
      <c r="F28" s="37">
        <f>[7]INTERCALCS!F28</f>
        <v>31165274.333333332</v>
      </c>
      <c r="G28" s="37">
        <f>[7]INTERCALCS!G28</f>
        <v>190420.07465323794</v>
      </c>
      <c r="H28" s="36">
        <f>[7]INTERCALCS!H28</f>
        <v>130057808.40798657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[7]INTERCALCS!D29</f>
        <v>7002.8150307485321</v>
      </c>
      <c r="E29" s="35">
        <f>[7]INTERCALCS!E29</f>
        <v>55094.283614661763</v>
      </c>
      <c r="F29" s="76">
        <f>[7]INTERCALCS!F29</f>
        <v>0</v>
      </c>
      <c r="G29" s="76">
        <f>[7]INTERCALCS!G29</f>
        <v>0</v>
      </c>
      <c r="H29" s="36">
        <f>[7]INTERCALCS!H29</f>
        <v>62097.098645410297</v>
      </c>
    </row>
    <row r="30" spans="1:8" ht="12.75">
      <c r="A30" s="5" t="s">
        <v>50</v>
      </c>
      <c r="B30" s="10" t="s">
        <v>51</v>
      </c>
      <c r="C30" s="15" t="s">
        <v>52</v>
      </c>
      <c r="D30" s="136">
        <f>[7]INTERCALCS!D30</f>
        <v>0</v>
      </c>
      <c r="E30" s="136">
        <f>[7]INTERCALCS!E30</f>
        <v>0</v>
      </c>
      <c r="F30" s="76">
        <f>[7]INTERCALCS!F30</f>
        <v>0</v>
      </c>
      <c r="G30" s="76">
        <f>[7]INTERCALCS!G30</f>
        <v>0</v>
      </c>
      <c r="H30" s="36">
        <f>[7]INTERCALCS!H30</f>
        <v>0</v>
      </c>
    </row>
    <row r="31" spans="1:8" ht="12.75">
      <c r="A31" s="5"/>
      <c r="B31" s="10" t="s">
        <v>53</v>
      </c>
      <c r="C31" s="15" t="s">
        <v>54</v>
      </c>
      <c r="D31" s="35">
        <f>[7]INTERCALCS!D31</f>
        <v>15433.479337661571</v>
      </c>
      <c r="E31" s="35">
        <f>[7]INTERCALCS!E31</f>
        <v>121422.09726468536</v>
      </c>
      <c r="F31" s="76">
        <f>[7]INTERCALCS!F31</f>
        <v>0</v>
      </c>
      <c r="G31" s="76">
        <f>[7]INTERCALCS!G31</f>
        <v>0</v>
      </c>
      <c r="H31" s="36">
        <f>[7]INTERCALCS!H31</f>
        <v>136855.57660234693</v>
      </c>
    </row>
    <row r="32" spans="1:8" ht="12.75">
      <c r="A32" s="5"/>
      <c r="B32" s="10" t="s">
        <v>55</v>
      </c>
      <c r="C32" s="15" t="s">
        <v>56</v>
      </c>
      <c r="D32" s="136">
        <f>[7]INTERCALCS!D32</f>
        <v>0</v>
      </c>
      <c r="E32" s="136">
        <f>[7]INTERCALCS!E32</f>
        <v>0</v>
      </c>
      <c r="F32" s="76">
        <f>[7]INTERCALCS!F32</f>
        <v>0</v>
      </c>
      <c r="G32" s="76">
        <f>[7]INTERCALCS!G32</f>
        <v>0</v>
      </c>
      <c r="H32" s="36">
        <f>[7]INTERCALCS!H32</f>
        <v>0</v>
      </c>
    </row>
    <row r="33" spans="1:8" ht="12.75">
      <c r="A33" s="5"/>
      <c r="B33" s="10" t="s">
        <v>147</v>
      </c>
      <c r="C33" s="15" t="s">
        <v>57</v>
      </c>
      <c r="D33" s="136">
        <f>[7]INTERCALCS!D33</f>
        <v>0</v>
      </c>
      <c r="E33" s="136">
        <f>[7]INTERCALCS!E33</f>
        <v>0</v>
      </c>
      <c r="F33" s="76">
        <f>[7]INTERCALCS!F33</f>
        <v>0</v>
      </c>
      <c r="G33" s="76">
        <f>[7]INTERCALCS!G33</f>
        <v>0</v>
      </c>
      <c r="H33" s="36">
        <f>[7]INTERCALCS!H33</f>
        <v>0</v>
      </c>
    </row>
    <row r="34" spans="1:8" ht="12.75">
      <c r="A34" s="5"/>
      <c r="B34" s="110" t="str">
        <f>[7]FORM551!$B$34</f>
        <v>f. Tribal Refunds</v>
      </c>
      <c r="C34" s="15" t="s">
        <v>58</v>
      </c>
      <c r="D34" s="35">
        <f>[7]INTERCALCS!D34</f>
        <v>2833.62713388573</v>
      </c>
      <c r="E34" s="35">
        <f>[7]INTERCALCS!E34</f>
        <v>22293.414332238081</v>
      </c>
      <c r="F34" s="136">
        <f>[7]INTERCALCS!F34</f>
        <v>0</v>
      </c>
      <c r="G34" s="136">
        <f>[7]INTERCALCS!G34</f>
        <v>0</v>
      </c>
      <c r="H34" s="36">
        <f>[7]INTERCALCS!H34</f>
        <v>25127.04146612381</v>
      </c>
    </row>
    <row r="35" spans="1:8" ht="12.75">
      <c r="A35" s="5"/>
      <c r="B35" s="110" t="s">
        <v>37</v>
      </c>
      <c r="C35" s="15" t="s">
        <v>59</v>
      </c>
      <c r="D35" s="136">
        <f>[7]INTERCALCS!D35</f>
        <v>0</v>
      </c>
      <c r="E35" s="136">
        <f>[7]INTERCALCS!E35</f>
        <v>0</v>
      </c>
      <c r="F35" s="136">
        <f>[7]INTERCALCS!F35</f>
        <v>0</v>
      </c>
      <c r="G35" s="136">
        <f>[7]INTERCALCS!G35</f>
        <v>0</v>
      </c>
      <c r="H35" s="36">
        <f>[7]INTERCALCS!H35</f>
        <v>0</v>
      </c>
    </row>
    <row r="36" spans="1:8" ht="12.75">
      <c r="A36" s="5"/>
      <c r="B36" s="110" t="s">
        <v>39</v>
      </c>
      <c r="C36" s="15" t="s">
        <v>60</v>
      </c>
      <c r="D36" s="136">
        <f>[7]INTERCALCS!D36</f>
        <v>0</v>
      </c>
      <c r="E36" s="136">
        <f>[7]INTERCALCS!E36</f>
        <v>0</v>
      </c>
      <c r="F36" s="136">
        <f>[7]INTERCALCS!F36</f>
        <v>0</v>
      </c>
      <c r="G36" s="136">
        <f>[7]INTERCALCS!G36</f>
        <v>0</v>
      </c>
      <c r="H36" s="36">
        <f>[7]INTERCALCS!H36</f>
        <v>0</v>
      </c>
    </row>
    <row r="37" spans="1:8" ht="12.75">
      <c r="A37" s="5"/>
      <c r="B37" s="110" t="s">
        <v>41</v>
      </c>
      <c r="C37" s="15" t="s">
        <v>61</v>
      </c>
      <c r="D37" s="136">
        <f>[7]INTERCALCS!D37</f>
        <v>0</v>
      </c>
      <c r="E37" s="136">
        <f>[7]INTERCALCS!E37</f>
        <v>0</v>
      </c>
      <c r="F37" s="136">
        <f>[7]INTERCALCS!F37</f>
        <v>0</v>
      </c>
      <c r="G37" s="136">
        <f>[7]INTERCALCS!G37</f>
        <v>0</v>
      </c>
      <c r="H37" s="36">
        <f>[7]INTERCALCS!H37</f>
        <v>0</v>
      </c>
    </row>
    <row r="38" spans="1:8" ht="12.75">
      <c r="A38" s="5"/>
      <c r="B38" s="110" t="s">
        <v>150</v>
      </c>
      <c r="C38" s="15" t="s">
        <v>62</v>
      </c>
      <c r="D38" s="136">
        <f>[7]INTERCALCS!D38</f>
        <v>0</v>
      </c>
      <c r="E38" s="136">
        <f>[7]INTERCALCS!E38</f>
        <v>0</v>
      </c>
      <c r="F38" s="136">
        <f>[7]INTERCALCS!F38</f>
        <v>0</v>
      </c>
      <c r="G38" s="136">
        <f>[7]INTERCALCS!G38</f>
        <v>0</v>
      </c>
      <c r="H38" s="36">
        <f>[7]INTERCALCS!H38</f>
        <v>0</v>
      </c>
    </row>
    <row r="39" spans="1:8" ht="12.75">
      <c r="A39" s="5"/>
      <c r="B39" s="110" t="s">
        <v>63</v>
      </c>
      <c r="C39" s="15" t="s">
        <v>64</v>
      </c>
      <c r="D39" s="136">
        <f>[7]INTERCALCS!D39</f>
        <v>0</v>
      </c>
      <c r="E39" s="136">
        <f>[7]INTERCALCS!E39</f>
        <v>0</v>
      </c>
      <c r="F39" s="136">
        <f>[7]INTERCALCS!F39</f>
        <v>0</v>
      </c>
      <c r="G39" s="136">
        <f>[7]INTERCALCS!G39</f>
        <v>0</v>
      </c>
      <c r="H39" s="36">
        <f>[7]INTERCALCS!H39</f>
        <v>0</v>
      </c>
    </row>
    <row r="40" spans="1:8" ht="12.75">
      <c r="A40" s="5"/>
      <c r="B40" s="110" t="s">
        <v>65</v>
      </c>
      <c r="C40" s="15" t="s">
        <v>66</v>
      </c>
      <c r="D40" s="136">
        <f>[7]INTERCALCS!D40</f>
        <v>0</v>
      </c>
      <c r="E40" s="136">
        <f>[7]INTERCALCS!E40</f>
        <v>0</v>
      </c>
      <c r="F40" s="136">
        <f>[7]INTERCALCS!F40</f>
        <v>0</v>
      </c>
      <c r="G40" s="136">
        <f>[7]INTERCALCS!G40</f>
        <v>0</v>
      </c>
      <c r="H40" s="36">
        <f>[7]INTERCALCS!H40</f>
        <v>0</v>
      </c>
    </row>
    <row r="41" spans="1:8" ht="12.75">
      <c r="A41" s="5"/>
      <c r="B41" s="110" t="s">
        <v>67</v>
      </c>
      <c r="C41" s="15" t="s">
        <v>68</v>
      </c>
      <c r="D41" s="136">
        <f>[7]INTERCALCS!D41</f>
        <v>0</v>
      </c>
      <c r="E41" s="136">
        <f>[7]INTERCALCS!E41</f>
        <v>0</v>
      </c>
      <c r="F41" s="136">
        <f>[7]INTERCALCS!F41</f>
        <v>0</v>
      </c>
      <c r="G41" s="136">
        <f>[7]INTERCALCS!G41</f>
        <v>0</v>
      </c>
      <c r="H41" s="36">
        <f>[7]INTERCALCS!H41</f>
        <v>0</v>
      </c>
    </row>
    <row r="42" spans="1:8" ht="12.75">
      <c r="A42" s="5"/>
      <c r="B42" s="110" t="s">
        <v>69</v>
      </c>
      <c r="C42" s="15" t="s">
        <v>70</v>
      </c>
      <c r="D42" s="136">
        <f>[7]INTERCALCS!D42</f>
        <v>0</v>
      </c>
      <c r="E42" s="136">
        <f>[7]INTERCALCS!E42</f>
        <v>0</v>
      </c>
      <c r="F42" s="136">
        <f>[7]INTERCALCS!F42</f>
        <v>0</v>
      </c>
      <c r="G42" s="136">
        <f>[7]INTERCALCS!G42</f>
        <v>0</v>
      </c>
      <c r="H42" s="36">
        <f>[7]INTERCALCS!H42</f>
        <v>0</v>
      </c>
    </row>
    <row r="43" spans="1:8" ht="12.75">
      <c r="A43" s="5"/>
      <c r="B43" s="110" t="s">
        <v>71</v>
      </c>
      <c r="C43" s="15" t="s">
        <v>72</v>
      </c>
      <c r="D43" s="136">
        <f>[7]INTERCALCS!D43</f>
        <v>0</v>
      </c>
      <c r="E43" s="136">
        <f>[7]INTERCALCS!E43</f>
        <v>0</v>
      </c>
      <c r="F43" s="136">
        <f>[7]INTERCALCS!F43</f>
        <v>0</v>
      </c>
      <c r="G43" s="136">
        <f>[7]INTERCALCS!G43</f>
        <v>0</v>
      </c>
      <c r="H43" s="36">
        <f>[7]INTERCALCS!H43</f>
        <v>0</v>
      </c>
    </row>
    <row r="44" spans="1:8" ht="12.75">
      <c r="A44" s="5"/>
      <c r="B44" s="110" t="s">
        <v>73</v>
      </c>
      <c r="C44" s="15" t="s">
        <v>74</v>
      </c>
      <c r="D44" s="136">
        <f>[7]INTERCALCS!D44</f>
        <v>0</v>
      </c>
      <c r="E44" s="136">
        <f>[7]INTERCALCS!E44</f>
        <v>0</v>
      </c>
      <c r="F44" s="136">
        <f>[7]INTERCALCS!F44</f>
        <v>0</v>
      </c>
      <c r="G44" s="136">
        <f>[7]INTERCALCS!G44</f>
        <v>0</v>
      </c>
      <c r="H44" s="36">
        <f>[7]INTERCALCS!H44</f>
        <v>0</v>
      </c>
    </row>
    <row r="45" spans="1:8" ht="12.75">
      <c r="A45" s="5"/>
      <c r="B45" s="110" t="s">
        <v>75</v>
      </c>
      <c r="C45" s="15" t="s">
        <v>76</v>
      </c>
      <c r="D45" s="136">
        <f>[7]INTERCALCS!D45</f>
        <v>0</v>
      </c>
      <c r="E45" s="136">
        <f>[7]INTERCALCS!E45</f>
        <v>0</v>
      </c>
      <c r="F45" s="136">
        <f>[7]INTERCALCS!F45</f>
        <v>0</v>
      </c>
      <c r="G45" s="136">
        <f>[7]INTERCALCS!G45</f>
        <v>0</v>
      </c>
      <c r="H45" s="36">
        <f>[7]INTERCALCS!H45</f>
        <v>0</v>
      </c>
    </row>
    <row r="46" spans="1:8" ht="12.75">
      <c r="A46" s="5"/>
      <c r="B46" s="110" t="s">
        <v>77</v>
      </c>
      <c r="C46" s="15" t="s">
        <v>78</v>
      </c>
      <c r="D46" s="136">
        <f>[7]INTERCALCS!D46</f>
        <v>0</v>
      </c>
      <c r="E46" s="136">
        <f>[7]INTERCALCS!E46</f>
        <v>0</v>
      </c>
      <c r="F46" s="136">
        <f>[7]INTERCALCS!F46</f>
        <v>0</v>
      </c>
      <c r="G46" s="136">
        <f>[7]INTERCALCS!G46</f>
        <v>0</v>
      </c>
      <c r="H46" s="36">
        <f>[7]INTERCALCS!H46</f>
        <v>0</v>
      </c>
    </row>
    <row r="47" spans="1:8" ht="12.75">
      <c r="A47" s="5"/>
      <c r="B47" s="110" t="s">
        <v>79</v>
      </c>
      <c r="C47" s="15" t="s">
        <v>80</v>
      </c>
      <c r="D47" s="136">
        <f>[7]INTERCALCS!D47</f>
        <v>0</v>
      </c>
      <c r="E47" s="136">
        <f>[7]INTERCALCS!E47</f>
        <v>0</v>
      </c>
      <c r="F47" s="136">
        <f>[7]INTERCALCS!F47</f>
        <v>0</v>
      </c>
      <c r="G47" s="136">
        <f>[7]INTERCALCS!G47</f>
        <v>0</v>
      </c>
      <c r="H47" s="36">
        <f>[7]INTERCALCS!H47</f>
        <v>0</v>
      </c>
    </row>
    <row r="48" spans="1:8" ht="12.75">
      <c r="A48" s="10"/>
      <c r="B48" s="10" t="s">
        <v>81</v>
      </c>
      <c r="C48" s="15" t="s">
        <v>82</v>
      </c>
      <c r="D48" s="37">
        <f>[7]INTERCALCS!D48</f>
        <v>25269.921502295834</v>
      </c>
      <c r="E48" s="37">
        <f>[7]INTERCALCS!E48</f>
        <v>198809.79521158521</v>
      </c>
      <c r="F48" s="37">
        <f>[7]INTERCALCS!F48</f>
        <v>0</v>
      </c>
      <c r="G48" s="37">
        <f>[7]INTERCALCS!G48</f>
        <v>0</v>
      </c>
      <c r="H48" s="36">
        <f>[7]INTERCALCS!H48</f>
        <v>224079.71671388103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[7]INTERCALCS!D49</f>
        <v>11083599.078497704</v>
      </c>
      <c r="E49" s="37">
        <f>[7]INTERCALCS!E49</f>
        <v>87199640.204788417</v>
      </c>
      <c r="F49" s="37">
        <f>[7]INTERCALCS!F49</f>
        <v>31165274.333333332</v>
      </c>
      <c r="G49" s="37">
        <f>[7]INTERCALCS!G49</f>
        <v>190420.07465323794</v>
      </c>
      <c r="H49" s="36">
        <f>[7]INTERCALCS!H49</f>
        <v>129638933.69127269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[7]INTERCALCS!D50</f>
        <v>194795</v>
      </c>
      <c r="E50" s="136">
        <f>[7]INTERCALCS!E50</f>
        <v>0</v>
      </c>
      <c r="F50" s="76">
        <f>[7]INTERCALCS!F50</f>
        <v>0</v>
      </c>
      <c r="G50" s="76">
        <f>[7]INTERCALCS!G50</f>
        <v>0</v>
      </c>
      <c r="H50" s="36">
        <f>[7]INTERCALCS!H50</f>
        <v>194795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136">
        <f>[7]INTERCALCS!D51</f>
        <v>0</v>
      </c>
      <c r="E51" s="136">
        <f>[7]INTERCALCS!E51</f>
        <v>0</v>
      </c>
      <c r="F51" s="136">
        <f>[7]INTERCALCS!F51</f>
        <v>0</v>
      </c>
      <c r="G51" s="136">
        <f>[7]INTERCALCS!G51</f>
        <v>0</v>
      </c>
      <c r="H51" s="36">
        <f>[7]INTERCALCS!H51</f>
        <v>0</v>
      </c>
    </row>
    <row r="52" spans="1:16" ht="11.25" customHeight="1">
      <c r="A52" s="5"/>
      <c r="B52" s="110" t="s">
        <v>149</v>
      </c>
      <c r="C52" s="15" t="s">
        <v>90</v>
      </c>
      <c r="D52" s="136">
        <f>[7]INTERCALCS!D52</f>
        <v>0</v>
      </c>
      <c r="E52" s="136">
        <f>[7]INTERCALCS!E52</f>
        <v>0</v>
      </c>
      <c r="F52" s="136">
        <f>[7]INTERCALCS!F52</f>
        <v>0</v>
      </c>
      <c r="G52" s="136">
        <f>[7]INTERCALCS!G52</f>
        <v>0</v>
      </c>
      <c r="H52" s="36">
        <f>[7]INTERCALCS!H52</f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136">
        <f>[7]INTERCALCS!D53</f>
        <v>0</v>
      </c>
      <c r="E53" s="136">
        <f>[7]INTERCALCS!E53</f>
        <v>0</v>
      </c>
      <c r="F53" s="136">
        <f>[7]INTERCALCS!F53</f>
        <v>0</v>
      </c>
      <c r="G53" s="136">
        <f>[7]INTERCALCS!G53</f>
        <v>0</v>
      </c>
      <c r="H53" s="36">
        <f>[7]INTERCALCS!H53</f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136">
        <f>[7]INTERCALCS!D54</f>
        <v>0</v>
      </c>
      <c r="E54" s="136">
        <f>[7]INTERCALCS!E54</f>
        <v>0</v>
      </c>
      <c r="F54" s="136">
        <f>[7]INTERCALCS!F54</f>
        <v>0</v>
      </c>
      <c r="G54" s="136">
        <f>[7]INTERCALCS!G54</f>
        <v>0</v>
      </c>
      <c r="H54" s="36">
        <f>[7]INTERCALCS!H54</f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136">
        <f>[7]INTERCALCS!D55</f>
        <v>0</v>
      </c>
      <c r="E55" s="136">
        <f>[7]INTERCALCS!E55</f>
        <v>0</v>
      </c>
      <c r="F55" s="136">
        <f>[7]INTERCALCS!F55</f>
        <v>0</v>
      </c>
      <c r="G55" s="136">
        <f>[7]INTERCALCS!G55</f>
        <v>0</v>
      </c>
      <c r="H55" s="36">
        <f>[7]INTERCALCS!H55</f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136">
        <f>[7]INTERCALCS!D56</f>
        <v>0</v>
      </c>
      <c r="E56" s="136">
        <f>[7]INTERCALCS!E56</f>
        <v>0</v>
      </c>
      <c r="F56" s="136">
        <f>[7]INTERCALCS!F56</f>
        <v>0</v>
      </c>
      <c r="G56" s="136">
        <f>[7]INTERCALCS!G56</f>
        <v>0</v>
      </c>
      <c r="H56" s="36">
        <f>[7]INTERCALCS!H56</f>
        <v>0</v>
      </c>
    </row>
    <row r="57" spans="1:16" ht="11.25" customHeight="1">
      <c r="A57" s="5"/>
      <c r="B57" s="110" t="s">
        <v>41</v>
      </c>
      <c r="C57" s="15" t="s">
        <v>95</v>
      </c>
      <c r="D57" s="136">
        <f>[7]INTERCALCS!D57</f>
        <v>0</v>
      </c>
      <c r="E57" s="136">
        <f>[7]INTERCALCS!E57</f>
        <v>0</v>
      </c>
      <c r="F57" s="136">
        <f>[7]INTERCALCS!F57</f>
        <v>0</v>
      </c>
      <c r="G57" s="136">
        <f>[7]INTERCALCS!G57</f>
        <v>0</v>
      </c>
      <c r="H57" s="36">
        <f>[7]INTERCALCS!H57</f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[7]INTERCALCS!D58</f>
        <v>11278394.078497704</v>
      </c>
      <c r="E58" s="37">
        <f>[7]INTERCALCS!E58</f>
        <v>87199640.204788417</v>
      </c>
      <c r="F58" s="37">
        <f>[7]INTERCALCS!F58</f>
        <v>31165274.333333332</v>
      </c>
      <c r="G58" s="37">
        <f>[7]INTERCALCS!G58</f>
        <v>190420.07465323794</v>
      </c>
      <c r="H58" s="36">
        <f>[7]INTERCALCS!H58</f>
        <v>129833728.69127269</v>
      </c>
    </row>
    <row r="59" spans="1:16" ht="11.25" customHeight="1">
      <c r="A59" s="5" t="s">
        <v>98</v>
      </c>
      <c r="B59" s="10" t="s">
        <v>99</v>
      </c>
      <c r="C59" s="27"/>
      <c r="D59" s="29" t="str">
        <f>[7]FORM551!$D$59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[7]FORM551!$D$60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July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[7]FORM551!D76</f>
        <v>24</v>
      </c>
      <c r="E76" s="102">
        <f>[7]FORM551!E76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[7]FORM551!D77</f>
        <v>24</v>
      </c>
      <c r="E77" s="102">
        <f>[7]FORM551!E77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[7]FORM551!D78</f>
        <v>27</v>
      </c>
      <c r="E78" s="102">
        <f>[7]FORM551!E78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[7]FORM551!D79</f>
        <v>22</v>
      </c>
      <c r="E79" s="102">
        <f>[7]FORM551!E79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[7]FORM551!D80</f>
        <v>21</v>
      </c>
      <c r="E80" s="102">
        <f>[7]FORM551!E80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[7]FORM551!D85</f>
        <v>2</v>
      </c>
      <c r="E85" s="102">
        <f>[7]FORM551!E85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[7]FORM551!D91</f>
        <v>5.5E-2</v>
      </c>
      <c r="E91" s="137">
        <f>[7]FORM551!E91</f>
        <v>35612</v>
      </c>
      <c r="F91" s="46" t="str">
        <f>[7]FORM551!$F$91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[7]FORM551!D94</f>
        <v>0.75</v>
      </c>
      <c r="E94" s="138">
        <f>[7]FORM551!E94</f>
        <v>34881</v>
      </c>
      <c r="F94" s="17" t="str">
        <f>[7]FORM551!$F$94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[7]FORM551!$F$101</f>
        <v>0</v>
      </c>
      <c r="G101" s="48">
        <f>[7]FORM551!$G$101</f>
        <v>31818945.333333332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[7]FORM551!$F$102</f>
        <v>0</v>
      </c>
      <c r="G102" s="48">
        <f>[7]FORM551!$G$102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[7]FORM551!$F$103</f>
        <v>0</v>
      </c>
      <c r="G103" s="48">
        <f>[7]FORM551!$G$103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31818945.333333332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[7]FORM551!F107</f>
        <v>40360</v>
      </c>
      <c r="G107" s="103">
        <f>[7]FORM551!G107</f>
        <v>40390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[7]FORM551!D118</f>
        <v>17180048.244859744</v>
      </c>
      <c r="E118" s="53">
        <f>[7]FORM551!E118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[7]FORM551!D119</f>
        <v>70218401.75514026</v>
      </c>
      <c r="E119" s="54">
        <f>[7]FORM551!E119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44" t="s">
        <v>173</v>
      </c>
      <c r="B122" s="153"/>
      <c r="C122" s="153"/>
      <c r="D122" s="153"/>
      <c r="E122" s="153"/>
      <c r="F122" s="153"/>
      <c r="G122" s="153"/>
      <c r="H122" s="154"/>
      <c r="P122" s="1"/>
    </row>
    <row r="123" spans="1:16" ht="11.45" customHeight="1">
      <c r="A123" s="147"/>
      <c r="B123" s="155"/>
      <c r="C123" s="155"/>
      <c r="D123" s="155"/>
      <c r="E123" s="155"/>
      <c r="F123" s="155"/>
      <c r="G123" s="155"/>
      <c r="H123" s="156"/>
      <c r="P123" s="1"/>
    </row>
    <row r="124" spans="1:16" ht="11.45" customHeight="1">
      <c r="A124" s="147" t="s">
        <v>167</v>
      </c>
      <c r="B124" s="155"/>
      <c r="C124" s="155"/>
      <c r="D124" s="155"/>
      <c r="E124" s="155"/>
      <c r="F124" s="155"/>
      <c r="G124" s="155"/>
      <c r="H124" s="156"/>
      <c r="P124" s="1"/>
    </row>
    <row r="125" spans="1:16" ht="11.45" customHeight="1">
      <c r="A125" s="129" t="s">
        <v>170</v>
      </c>
      <c r="B125" s="130"/>
      <c r="C125" s="130"/>
      <c r="D125" s="130"/>
      <c r="E125" s="130"/>
      <c r="F125" s="130"/>
      <c r="G125" s="130"/>
      <c r="H125" s="131"/>
      <c r="P125" s="1"/>
    </row>
    <row r="126" spans="1:16" ht="11.45" customHeight="1">
      <c r="A126" s="132" t="s">
        <v>168</v>
      </c>
      <c r="B126" s="133"/>
      <c r="C126" s="133"/>
      <c r="D126" s="133"/>
      <c r="E126" s="133"/>
      <c r="F126" s="133"/>
      <c r="G126" s="133"/>
      <c r="H126" s="134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3">
    <mergeCell ref="A122:H122"/>
    <mergeCell ref="A123:H123"/>
    <mergeCell ref="A124:H124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[8]FORM551!$G$3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[8]FORM551!$G$5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[8]FORM551!$G$7</f>
        <v>August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[8]FORM551!$H$9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[8]FORM551!D17</f>
        <v>11611306</v>
      </c>
      <c r="E17" s="33">
        <f>[8]FORM551!E17</f>
        <v>87916092</v>
      </c>
      <c r="F17" s="33">
        <f>[8]FORM551!F17</f>
        <v>31690973.185185187</v>
      </c>
      <c r="G17" s="33">
        <f>[8]FORM551!G17</f>
        <v>322561.50315564539</v>
      </c>
      <c r="H17" s="38">
        <f t="shared" ref="H17:H58" si="0">SUM(D17:G17)</f>
        <v>131540932.68834084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[8]FORM551!$B$21</f>
        <v>d. Transit Use</v>
      </c>
      <c r="C21" s="15" t="s">
        <v>32</v>
      </c>
      <c r="D21" s="33"/>
      <c r="E21" s="33"/>
      <c r="F21" s="33">
        <f>[8]FORM551!$F$21</f>
        <v>629317</v>
      </c>
      <c r="G21" s="33">
        <f>[8]FORM551!$G$21</f>
        <v>132864.53125</v>
      </c>
      <c r="H21" s="36">
        <f t="shared" si="0"/>
        <v>762181.53125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629317</v>
      </c>
      <c r="G27" s="37">
        <f>SUM(G18:G26)</f>
        <v>132864.53125</v>
      </c>
      <c r="H27" s="36">
        <f t="shared" si="0"/>
        <v>762181.53125</v>
      </c>
    </row>
    <row r="28" spans="1:8" ht="12.75">
      <c r="A28" s="10" t="s">
        <v>45</v>
      </c>
      <c r="B28" s="11"/>
      <c r="C28" s="15" t="s">
        <v>46</v>
      </c>
      <c r="D28" s="37">
        <f>D17-D27</f>
        <v>11611306</v>
      </c>
      <c r="E28" s="37">
        <f>E17-E27</f>
        <v>87916092</v>
      </c>
      <c r="F28" s="37">
        <f>F17-F27</f>
        <v>31061656.185185187</v>
      </c>
      <c r="G28" s="37">
        <f>G17-G27</f>
        <v>189696.97190564539</v>
      </c>
      <c r="H28" s="36">
        <f t="shared" si="0"/>
        <v>130778751.15709084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[8]FORM551!D29</f>
        <v>3065.1661920801762</v>
      </c>
      <c r="E29" s="35">
        <f>[8]FORM551!E29</f>
        <v>23534.832498588486</v>
      </c>
      <c r="F29" s="76">
        <v>0</v>
      </c>
      <c r="G29" s="76">
        <v>0</v>
      </c>
      <c r="H29" s="36">
        <f t="shared" si="0"/>
        <v>26599.998690668661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[8]FORM551!D31</f>
        <v>15239.782949687422</v>
      </c>
      <c r="E31" s="35">
        <f>[8]FORM551!E31</f>
        <v>117013.4722099129</v>
      </c>
      <c r="F31" s="76">
        <v>0</v>
      </c>
      <c r="G31" s="76">
        <v>0</v>
      </c>
      <c r="H31" s="36">
        <f t="shared" si="0"/>
        <v>132253.25515960032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[8]FORM551!$B$34</f>
        <v>f. Tribal Refunds</v>
      </c>
      <c r="C34" s="15" t="s">
        <v>58</v>
      </c>
      <c r="D34" s="35">
        <f>[8]FORM551!D34</f>
        <v>4055.0897174211659</v>
      </c>
      <c r="E34" s="35">
        <f>[8]FORM551!E34</f>
        <v>31135.622437975566</v>
      </c>
      <c r="F34" s="35"/>
      <c r="G34" s="35"/>
      <c r="H34" s="36">
        <f t="shared" si="0"/>
        <v>35190.71215539673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22360.03885918876</v>
      </c>
      <c r="E48" s="37">
        <f>SUM(E29:E47)</f>
        <v>171683.92714647696</v>
      </c>
      <c r="F48" s="37">
        <f>SUM(F29:F47)</f>
        <v>0</v>
      </c>
      <c r="G48" s="37">
        <f>SUM(G29:G47)</f>
        <v>0</v>
      </c>
      <c r="H48" s="36">
        <f t="shared" si="0"/>
        <v>194043.96600566572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11427792.961140811</v>
      </c>
      <c r="E49" s="37">
        <f>E58-SUM(E50:E57)</f>
        <v>87744408.072853521</v>
      </c>
      <c r="F49" s="37">
        <f>F58-SUM(F50:F57)</f>
        <v>31061656.185185187</v>
      </c>
      <c r="G49" s="37">
        <f>G58-SUM(G50:G57)</f>
        <v>189696.97190564539</v>
      </c>
      <c r="H49" s="36">
        <f t="shared" si="0"/>
        <v>130423554.19108516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[8]FORM551!$D$50</f>
        <v>161153</v>
      </c>
      <c r="E50" s="35"/>
      <c r="F50" s="76">
        <v>0</v>
      </c>
      <c r="G50" s="76">
        <v>0</v>
      </c>
      <c r="H50" s="36">
        <f t="shared" si="0"/>
        <v>161153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11588945.961140811</v>
      </c>
      <c r="E58" s="37">
        <f>E28-E48</f>
        <v>87744408.072853521</v>
      </c>
      <c r="F58" s="37">
        <f>F28-F48</f>
        <v>31061656.185185187</v>
      </c>
      <c r="G58" s="37">
        <f>G28-G48</f>
        <v>189696.97190564539</v>
      </c>
      <c r="H58" s="36">
        <f t="shared" si="0"/>
        <v>130584707.19108516</v>
      </c>
    </row>
    <row r="59" spans="1:16" ht="11.25" customHeight="1">
      <c r="A59" s="5" t="s">
        <v>98</v>
      </c>
      <c r="B59" s="10" t="s">
        <v>99</v>
      </c>
      <c r="C59" s="27"/>
      <c r="D59" s="29" t="str">
        <f>[8]FORM551!$D$59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[8]FORM551!$D$60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August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[8]FORM551!D76</f>
        <v>24</v>
      </c>
      <c r="E76" s="102">
        <f>[8]FORM551!E76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[8]FORM551!D77</f>
        <v>24</v>
      </c>
      <c r="E77" s="102">
        <f>[8]FORM551!E77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[8]FORM551!D78</f>
        <v>27</v>
      </c>
      <c r="E78" s="102">
        <f>[8]FORM551!E78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[8]FORM551!D79</f>
        <v>22</v>
      </c>
      <c r="E79" s="102">
        <f>[8]FORM551!E79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[8]FORM551!D80</f>
        <v>21</v>
      </c>
      <c r="E80" s="102">
        <f>[8]FORM551!E80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[8]FORM551!D85</f>
        <v>2</v>
      </c>
      <c r="E85" s="102">
        <f>[8]FORM551!E85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[8]FORM551!D91</f>
        <v>5.5E-2</v>
      </c>
      <c r="E91" s="127">
        <f>[8]FORM551!E91</f>
        <v>35612</v>
      </c>
      <c r="F91" s="46" t="str">
        <f>[8]FORM551!$F$91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[8]FORM551!D94</f>
        <v>0.75</v>
      </c>
      <c r="E94" s="128">
        <f>[8]FORM551!E94</f>
        <v>34881</v>
      </c>
      <c r="F94" s="17" t="str">
        <f>[8]FORM551!$F$94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[8]FORM551!F101</f>
        <v>0</v>
      </c>
      <c r="G101" s="48">
        <f>[8]FORM551!G101</f>
        <v>31690973.185185187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[8]FORM551!F102</f>
        <v>0</v>
      </c>
      <c r="G102" s="48">
        <f>[8]FORM551!G102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[8]FORM551!F103</f>
        <v>0</v>
      </c>
      <c r="G103" s="48">
        <f>[8]FORM551!G103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31690973.185185187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[8]FORM551!$F$107</f>
        <v>40391</v>
      </c>
      <c r="G107" s="103">
        <f>[8]FORM551!$G$107</f>
        <v>40421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[8]FORM551!D118</f>
        <v>17281801.931951057</v>
      </c>
      <c r="E118" s="53">
        <f>[8]FORM551!E118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[8]FORM551!D119</f>
        <v>70634290.068048939</v>
      </c>
      <c r="E119" s="54">
        <f>[8]FORM551!E119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50" t="str">
        <f>[8]FORM551!A122</f>
        <v>Other under "Rate of tax at the end of month" refers to Aviation Gasoline.</v>
      </c>
      <c r="B122" s="151"/>
      <c r="C122" s="151"/>
      <c r="D122" s="151"/>
      <c r="E122" s="151"/>
      <c r="F122" s="151"/>
      <c r="G122" s="151"/>
      <c r="H122" s="152"/>
      <c r="P122" s="1"/>
    </row>
    <row r="123" spans="1:16" ht="11.45" customHeight="1">
      <c r="A123" s="150">
        <f>[8]FORM551!A123</f>
        <v>0</v>
      </c>
      <c r="B123" s="151"/>
      <c r="C123" s="151"/>
      <c r="D123" s="151"/>
      <c r="E123" s="151"/>
      <c r="F123" s="151"/>
      <c r="G123" s="151"/>
      <c r="H123" s="152"/>
      <c r="P123" s="1"/>
    </row>
    <row r="124" spans="1:16" ht="11.45" customHeight="1">
      <c r="A124" s="144" t="str">
        <f>[8]FORM551!A124</f>
        <v>Used Plus: IFTA fuel used in State (from users' returns) and Less: IFTA fuel purchased tax paid in State in Net Consumption calculation.</v>
      </c>
      <c r="B124" s="145"/>
      <c r="C124" s="145"/>
      <c r="D124" s="145"/>
      <c r="E124" s="145"/>
      <c r="F124" s="145"/>
      <c r="G124" s="145"/>
      <c r="H124" s="146"/>
      <c r="P124" s="1"/>
    </row>
    <row r="125" spans="1:16" ht="11.45" customHeight="1">
      <c r="A125" s="144" t="str">
        <f>[8]FORM551!A125</f>
        <v>IFTA fuel reported quarterly on the report for the last month of the quarter.</v>
      </c>
      <c r="B125" s="145"/>
      <c r="C125" s="145"/>
      <c r="D125" s="145"/>
      <c r="E125" s="145"/>
      <c r="F125" s="145"/>
      <c r="G125" s="145"/>
      <c r="H125" s="146"/>
      <c r="P125" s="1"/>
    </row>
    <row r="126" spans="1:16" ht="11.45" customHeight="1">
      <c r="A126" s="144" t="str">
        <f>[8]FORM551!A126</f>
        <v>No gasoline usage is reported by interstate carriers operating in Nevada.</v>
      </c>
      <c r="B126" s="145"/>
      <c r="C126" s="145"/>
      <c r="D126" s="145"/>
      <c r="E126" s="145"/>
      <c r="F126" s="145"/>
      <c r="G126" s="145"/>
      <c r="H126" s="14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2:H122"/>
    <mergeCell ref="A123:H123"/>
    <mergeCell ref="A124:H124"/>
    <mergeCell ref="A125:H125"/>
    <mergeCell ref="A126:H126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34"/>
  <sheetViews>
    <sheetView workbookViewId="0">
      <selection sqref="A1:XFD1048576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/>
      <c r="B2" s="3"/>
      <c r="C2" s="3"/>
      <c r="D2" s="3"/>
      <c r="E2" s="3"/>
      <c r="F2" s="3"/>
      <c r="G2" s="2" t="s">
        <v>1</v>
      </c>
      <c r="H2" s="4"/>
    </row>
    <row r="3" spans="1:8">
      <c r="A3" s="5"/>
      <c r="B3" s="1"/>
      <c r="C3" s="1"/>
      <c r="D3" s="1"/>
      <c r="E3" s="1"/>
      <c r="F3" s="1"/>
      <c r="G3" s="111" t="str">
        <f>[9]FORM551!$G$3</f>
        <v>Nevada</v>
      </c>
      <c r="H3" s="6"/>
    </row>
    <row r="4" spans="1:8">
      <c r="A4" s="5"/>
      <c r="B4" s="1"/>
      <c r="C4" s="1"/>
      <c r="D4" s="1"/>
      <c r="E4" s="1"/>
      <c r="F4" s="1"/>
      <c r="G4" s="5" t="s">
        <v>2</v>
      </c>
      <c r="H4" s="7"/>
    </row>
    <row r="5" spans="1:8" ht="15.75">
      <c r="A5" s="8"/>
      <c r="B5" s="9" t="s">
        <v>3</v>
      </c>
      <c r="C5" s="1"/>
      <c r="D5" s="1"/>
      <c r="E5" s="1"/>
      <c r="F5" s="1"/>
      <c r="G5" s="110">
        <f>[9]FORM551!$G$5</f>
        <v>2010</v>
      </c>
      <c r="H5" s="6"/>
    </row>
    <row r="6" spans="1:8">
      <c r="A6" s="5"/>
      <c r="B6" s="1"/>
      <c r="C6" s="1"/>
      <c r="D6" s="1"/>
      <c r="E6" s="1"/>
      <c r="F6" s="1"/>
      <c r="G6" s="5" t="s">
        <v>4</v>
      </c>
      <c r="H6" s="7"/>
    </row>
    <row r="7" spans="1:8">
      <c r="A7" s="5"/>
      <c r="B7" s="1"/>
      <c r="C7" s="1"/>
      <c r="D7" s="1"/>
      <c r="E7" s="1"/>
      <c r="F7" s="1"/>
      <c r="G7" s="110" t="str">
        <f>[9]FORM551!$G$7</f>
        <v>September</v>
      </c>
      <c r="H7" s="6"/>
    </row>
    <row r="8" spans="1:8">
      <c r="A8" s="5"/>
      <c r="B8" s="1"/>
      <c r="C8" s="1"/>
      <c r="D8" s="1"/>
      <c r="E8" s="1"/>
      <c r="F8" s="1"/>
      <c r="G8" s="5" t="s">
        <v>5</v>
      </c>
      <c r="H8" s="7"/>
    </row>
    <row r="9" spans="1:8" ht="12.75">
      <c r="A9" s="5"/>
      <c r="B9" s="1"/>
      <c r="C9" s="1"/>
      <c r="D9" s="1"/>
      <c r="E9" s="1"/>
      <c r="F9" s="1"/>
      <c r="G9" s="5" t="s">
        <v>6</v>
      </c>
      <c r="H9" s="32" t="str">
        <f>[9]FORM551!$H$9</f>
        <v>x</v>
      </c>
    </row>
    <row r="10" spans="1:8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>
      <c r="A11" s="5"/>
      <c r="B11" s="1"/>
      <c r="C11" s="5"/>
      <c r="D11" s="5"/>
      <c r="E11" s="5"/>
      <c r="F11" s="5"/>
      <c r="G11" s="1"/>
      <c r="H11" s="12"/>
    </row>
    <row r="12" spans="1:8">
      <c r="A12" s="5"/>
      <c r="B12" s="1"/>
      <c r="C12" s="5"/>
      <c r="D12" s="5"/>
      <c r="E12" s="5"/>
      <c r="F12" s="10" t="s">
        <v>8</v>
      </c>
      <c r="G12" s="11"/>
      <c r="H12" s="12"/>
    </row>
    <row r="13" spans="1:8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>
      <c r="A15" s="5"/>
      <c r="B15" s="1"/>
      <c r="C15" s="5"/>
      <c r="D15" s="5"/>
      <c r="E15" s="5"/>
      <c r="F15" s="5"/>
      <c r="G15" s="13"/>
      <c r="H15" s="12"/>
    </row>
    <row r="16" spans="1:8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2.75">
      <c r="A17" s="10" t="s">
        <v>22</v>
      </c>
      <c r="B17" s="10"/>
      <c r="C17" s="15" t="s">
        <v>23</v>
      </c>
      <c r="D17" s="34">
        <f>[9]FORM551!D17</f>
        <v>10021013</v>
      </c>
      <c r="E17" s="33">
        <f>[9]FORM551!E17</f>
        <v>81741683</v>
      </c>
      <c r="F17" s="33">
        <f>[9]FORM551!F17</f>
        <v>20873768.888888896</v>
      </c>
      <c r="G17" s="33">
        <f>[9]FORM551!G17</f>
        <v>311562.41210575134</v>
      </c>
      <c r="H17" s="38">
        <f t="shared" ref="H17:H58" si="0">SUM(D17:G17)</f>
        <v>112948027.30099465</v>
      </c>
    </row>
    <row r="18" spans="1:8" ht="12.75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2.75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2.75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2.75">
      <c r="A21" s="5"/>
      <c r="B21" s="110" t="str">
        <f>[9]FORM551!$B$21</f>
        <v>d. Transit Use</v>
      </c>
      <c r="C21" s="15" t="s">
        <v>32</v>
      </c>
      <c r="D21" s="33"/>
      <c r="E21" s="33"/>
      <c r="F21" s="33">
        <f>[9]FORM551!$F$21</f>
        <v>578937</v>
      </c>
      <c r="G21" s="33">
        <f>[9]FORM551!$G$21</f>
        <v>133637.375</v>
      </c>
      <c r="H21" s="36">
        <f t="shared" si="0"/>
        <v>712574.375</v>
      </c>
    </row>
    <row r="22" spans="1:8" ht="12.75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2.75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2.75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2.75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2.75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2.75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578937</v>
      </c>
      <c r="G27" s="37">
        <f>SUM(G18:G26)</f>
        <v>133637.375</v>
      </c>
      <c r="H27" s="36">
        <f t="shared" si="0"/>
        <v>712574.375</v>
      </c>
    </row>
    <row r="28" spans="1:8" ht="12.75">
      <c r="A28" s="10" t="s">
        <v>45</v>
      </c>
      <c r="B28" s="11"/>
      <c r="C28" s="15" t="s">
        <v>46</v>
      </c>
      <c r="D28" s="37">
        <f>D17-D27</f>
        <v>10021013</v>
      </c>
      <c r="E28" s="37">
        <f>E17-E27</f>
        <v>81741683</v>
      </c>
      <c r="F28" s="37">
        <f>F17-F27</f>
        <v>20294831.888888896</v>
      </c>
      <c r="G28" s="37">
        <f>G17-G27</f>
        <v>177925.03710575134</v>
      </c>
      <c r="H28" s="36">
        <f t="shared" si="0"/>
        <v>112235452.92599465</v>
      </c>
    </row>
    <row r="29" spans="1:8" ht="12.75">
      <c r="A29" s="5" t="s">
        <v>47</v>
      </c>
      <c r="B29" s="10" t="s">
        <v>48</v>
      </c>
      <c r="C29" s="15" t="s">
        <v>49</v>
      </c>
      <c r="D29" s="35">
        <f>[9]FORM551!D29</f>
        <v>3076.9911011199879</v>
      </c>
      <c r="E29" s="35">
        <f>[9]FORM551!E29</f>
        <v>25656.587734313012</v>
      </c>
      <c r="F29" s="76">
        <v>0</v>
      </c>
      <c r="G29" s="76">
        <v>0</v>
      </c>
      <c r="H29" s="36">
        <f t="shared" si="0"/>
        <v>28733.578835433</v>
      </c>
    </row>
    <row r="30" spans="1:8" ht="12.75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2.75">
      <c r="A31" s="5"/>
      <c r="B31" s="10" t="s">
        <v>53</v>
      </c>
      <c r="C31" s="15" t="s">
        <v>54</v>
      </c>
      <c r="D31" s="35">
        <f>[9]FORM551!D31</f>
        <v>1137.1047193522268</v>
      </c>
      <c r="E31" s="35">
        <f>[9]FORM551!E31</f>
        <v>9481.4141596128484</v>
      </c>
      <c r="F31" s="76">
        <v>0</v>
      </c>
      <c r="G31" s="76">
        <v>0</v>
      </c>
      <c r="H31" s="36">
        <f t="shared" si="0"/>
        <v>10618.518878965075</v>
      </c>
    </row>
    <row r="32" spans="1:8" ht="12.75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2.75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2.75">
      <c r="A34" s="5"/>
      <c r="B34" s="110" t="str">
        <f>[9]FORM551!$B$34</f>
        <v>f. Tribal Refunds</v>
      </c>
      <c r="C34" s="15" t="s">
        <v>58</v>
      </c>
      <c r="D34" s="35">
        <f>[9]FORM551!D34</f>
        <v>9206.6040527280802</v>
      </c>
      <c r="E34" s="35">
        <f>[9]FORM551!E34</f>
        <v>76766.567354686893</v>
      </c>
      <c r="F34" s="35"/>
      <c r="G34" s="35"/>
      <c r="H34" s="36">
        <f t="shared" si="0"/>
        <v>85973.171407414979</v>
      </c>
    </row>
    <row r="35" spans="1:8" ht="12.75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2.75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2.75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2.75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2.75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2.75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2.75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2.75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2.75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2.75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2.75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2.75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2.75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2.75">
      <c r="A48" s="10"/>
      <c r="B48" s="10" t="s">
        <v>81</v>
      </c>
      <c r="C48" s="15" t="s">
        <v>82</v>
      </c>
      <c r="D48" s="37">
        <f>SUM(D29:D47)</f>
        <v>13420.699873200294</v>
      </c>
      <c r="E48" s="37">
        <f>SUM(E29:E47)</f>
        <v>111904.56924861275</v>
      </c>
      <c r="F48" s="37">
        <f>SUM(F29:F47)</f>
        <v>0</v>
      </c>
      <c r="G48" s="37">
        <f>SUM(G29:G47)</f>
        <v>0</v>
      </c>
      <c r="H48" s="36">
        <f t="shared" si="0"/>
        <v>125325.26912181305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9789848.3001268003</v>
      </c>
      <c r="E49" s="37">
        <f>E58-SUM(E50:E57)</f>
        <v>81629778.430751383</v>
      </c>
      <c r="F49" s="37">
        <f>F58-SUM(F50:F57)</f>
        <v>20294831.888888896</v>
      </c>
      <c r="G49" s="37">
        <f>G58-SUM(G50:G57)</f>
        <v>177925.03710575134</v>
      </c>
      <c r="H49" s="36">
        <f t="shared" si="0"/>
        <v>111892383.65687284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[9]FORM551!$D$50</f>
        <v>217744</v>
      </c>
      <c r="E50" s="35"/>
      <c r="F50" s="76">
        <v>0</v>
      </c>
      <c r="G50" s="76">
        <v>0</v>
      </c>
      <c r="H50" s="36">
        <f t="shared" si="0"/>
        <v>217744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10007592.3001268</v>
      </c>
      <c r="E58" s="37">
        <f>E28-E48</f>
        <v>81629778.430751383</v>
      </c>
      <c r="F58" s="37">
        <f>F28-F48</f>
        <v>20294831.888888896</v>
      </c>
      <c r="G58" s="37">
        <f>G28-G48</f>
        <v>177925.03710575134</v>
      </c>
      <c r="H58" s="36">
        <f t="shared" si="0"/>
        <v>112110127.65687284</v>
      </c>
    </row>
    <row r="59" spans="1:16" ht="11.25" customHeight="1">
      <c r="A59" s="5" t="s">
        <v>98</v>
      </c>
      <c r="B59" s="10" t="s">
        <v>99</v>
      </c>
      <c r="C59" s="27"/>
      <c r="D59" s="29" t="str">
        <f>[9]FORM551!$D$59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[9]FORM551!$D$60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September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[9]FORM551!D76</f>
        <v>24</v>
      </c>
      <c r="E76" s="102">
        <f>[9]FORM551!E76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[9]FORM551!D77</f>
        <v>24</v>
      </c>
      <c r="E77" s="102">
        <f>[9]FORM551!E77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[9]FORM551!D78</f>
        <v>27</v>
      </c>
      <c r="E78" s="102">
        <f>[9]FORM551!E78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[9]FORM551!D79</f>
        <v>22</v>
      </c>
      <c r="E79" s="102">
        <f>[9]FORM551!E79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[9]FORM551!D80</f>
        <v>21</v>
      </c>
      <c r="E80" s="102">
        <f>[9]FORM551!E80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[9]FORM551!D85</f>
        <v>2</v>
      </c>
      <c r="E85" s="102">
        <f>[9]FORM551!E85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[9]FORM551!D91</f>
        <v>5.5E-2</v>
      </c>
      <c r="E91" s="137">
        <f>[9]FORM551!E91</f>
        <v>35612</v>
      </c>
      <c r="F91" s="46" t="str">
        <f>[9]FORM551!$F$91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[9]FORM551!D94</f>
        <v>0.75</v>
      </c>
      <c r="E94" s="138">
        <f>[9]FORM551!E94</f>
        <v>34881</v>
      </c>
      <c r="F94" s="17" t="str">
        <f>[9]FORM551!$F$94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[9]FORM551!F101</f>
        <v>0</v>
      </c>
      <c r="G101" s="48">
        <f>[9]FORM551!G101</f>
        <v>31990292.888888892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[9]FORM551!F102</f>
        <v>0</v>
      </c>
      <c r="G102" s="48">
        <f>[9]FORM551!G102</f>
        <v>41849771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[9]FORM551!F103</f>
        <v>0</v>
      </c>
      <c r="G103" s="48">
        <f>[9]FORM551!G103</f>
        <v>52966295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20873768.888888896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[9]FORM551!$F$107</f>
        <v>40422</v>
      </c>
      <c r="G107" s="103">
        <f>[9]FORM551!$G$107</f>
        <v>40451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[9]FORM551!D118</f>
        <v>16068088.822582455</v>
      </c>
      <c r="E118" s="53">
        <f>[9]FORM551!E118</f>
        <v>0.19657154383012221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[9]FORM551!D119</f>
        <v>65673594.177417547</v>
      </c>
      <c r="E119" s="54">
        <f>[9]FORM551!E119</f>
        <v>0.80342845616987779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50" t="str">
        <f>[9]FORM551!A122</f>
        <v>Other under "Rate of tax at the end of month" refers to Aviation Gasoline.</v>
      </c>
      <c r="B122" s="151"/>
      <c r="C122" s="151"/>
      <c r="D122" s="151"/>
      <c r="E122" s="151"/>
      <c r="F122" s="151"/>
      <c r="G122" s="151"/>
      <c r="H122" s="152"/>
      <c r="P122" s="1"/>
    </row>
    <row r="123" spans="1:16" ht="11.45" customHeight="1">
      <c r="A123" s="150">
        <f>[9]FORM551!A123</f>
        <v>0</v>
      </c>
      <c r="B123" s="151"/>
      <c r="C123" s="151"/>
      <c r="D123" s="151"/>
      <c r="E123" s="151"/>
      <c r="F123" s="151"/>
      <c r="G123" s="151"/>
      <c r="H123" s="152"/>
      <c r="P123" s="1"/>
    </row>
    <row r="124" spans="1:16" ht="11.45" customHeight="1">
      <c r="A124" s="144" t="str">
        <f>[9]FORM551!A124</f>
        <v>Used Plus: IFTA fuel used in State (from users' returns) and Less: IFTA fuel purchased tax paid in State in Net Consumption calculation.</v>
      </c>
      <c r="B124" s="145"/>
      <c r="C124" s="145"/>
      <c r="D124" s="145"/>
      <c r="E124" s="145"/>
      <c r="F124" s="145"/>
      <c r="G124" s="145"/>
      <c r="H124" s="146"/>
      <c r="P124" s="1"/>
    </row>
    <row r="125" spans="1:16" ht="11.45" customHeight="1">
      <c r="A125" s="144" t="str">
        <f>[9]FORM551!A125</f>
        <v>IFTA fuel reported quarterly on the report for the last month of the quarter.</v>
      </c>
      <c r="B125" s="145"/>
      <c r="C125" s="145"/>
      <c r="D125" s="145"/>
      <c r="E125" s="145"/>
      <c r="F125" s="145"/>
      <c r="G125" s="145"/>
      <c r="H125" s="146"/>
      <c r="P125" s="1"/>
    </row>
    <row r="126" spans="1:16" ht="11.45" customHeight="1">
      <c r="A126" s="144" t="str">
        <f>[9]FORM551!A126</f>
        <v>No gasoline usage is reported by interstate carriers operating in Nevada.</v>
      </c>
      <c r="B126" s="145"/>
      <c r="C126" s="145"/>
      <c r="D126" s="145"/>
      <c r="E126" s="145"/>
      <c r="F126" s="145"/>
      <c r="G126" s="145"/>
      <c r="H126" s="146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2:H122"/>
    <mergeCell ref="A123:H123"/>
    <mergeCell ref="A124:H124"/>
    <mergeCell ref="A125:H125"/>
    <mergeCell ref="A126:H126"/>
  </mergeCells>
  <conditionalFormatting sqref="D92">
    <cfRule type="cellIs" priority="1" stopIfTrue="1" operator="between">
      <formula>-99</formula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  <vt:lpstr>PAGE1</vt:lpstr>
      <vt:lpstr>January!Print_Area</vt:lpstr>
      <vt:lpstr>January!Print_Area_MI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2010-10-08T18:34:08Z</cp:lastPrinted>
  <dcterms:created xsi:type="dcterms:W3CDTF">2000-10-27T14:10:05Z</dcterms:created>
  <dcterms:modified xsi:type="dcterms:W3CDTF">2012-06-27T20:17:23Z</dcterms:modified>
</cp:coreProperties>
</file>