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7320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V28" i="3"/>
  <c r="U32"/>
  <c r="G21" i="2"/>
  <c r="G21" i="1" s="1"/>
  <c r="F26" i="3" l="1"/>
  <c r="D18"/>
  <c r="I19"/>
  <c r="I18"/>
  <c r="H19"/>
  <c r="H18"/>
  <c r="H8"/>
  <c r="H7"/>
  <c r="H6"/>
  <c r="H36" l="1"/>
  <c r="E36"/>
  <c r="F27"/>
  <c r="D19"/>
  <c r="J82"/>
  <c r="J78"/>
  <c r="J76"/>
  <c r="J74"/>
  <c r="J72"/>
  <c r="J69"/>
  <c r="J67"/>
  <c r="J65"/>
  <c r="E82"/>
  <c r="E78"/>
  <c r="E76"/>
  <c r="E74"/>
  <c r="E72"/>
  <c r="E69"/>
  <c r="E67"/>
  <c r="E65"/>
  <c r="E59"/>
  <c r="E55"/>
  <c r="E53"/>
  <c r="E51"/>
  <c r="E49"/>
  <c r="E46"/>
  <c r="E44"/>
  <c r="E42"/>
  <c r="K82"/>
  <c r="K78"/>
  <c r="K76"/>
  <c r="K74"/>
  <c r="K72"/>
  <c r="K69"/>
  <c r="K67"/>
  <c r="K65"/>
  <c r="W26"/>
  <c r="T28"/>
  <c r="U26" s="1"/>
  <c r="U31" s="1"/>
  <c r="U27"/>
  <c r="R28"/>
  <c r="S26" s="1"/>
  <c r="S31" s="1"/>
  <c r="S27"/>
  <c r="U25"/>
  <c r="U30"/>
  <c r="S25"/>
  <c r="S30" s="1"/>
  <c r="G5" i="2"/>
  <c r="G5" i="1" s="1"/>
  <c r="G67" s="1"/>
  <c r="E27" i="3"/>
  <c r="G7" i="2"/>
  <c r="G7" i="1" s="1"/>
  <c r="G69" s="1"/>
  <c r="G107"/>
  <c r="F107"/>
  <c r="G103" i="2"/>
  <c r="G103" i="1" s="1"/>
  <c r="F103"/>
  <c r="G102" i="2"/>
  <c r="G102" i="1" s="1"/>
  <c r="F102"/>
  <c r="G101" i="2"/>
  <c r="G101" i="1" s="1"/>
  <c r="F101"/>
  <c r="D60"/>
  <c r="D50" i="2"/>
  <c r="D50" i="1" s="1"/>
  <c r="H50" s="1"/>
  <c r="G9" i="3"/>
  <c r="G8"/>
  <c r="G18"/>
  <c r="G19"/>
  <c r="G20" s="1"/>
  <c r="E26"/>
  <c r="G7"/>
  <c r="G6"/>
  <c r="M37" i="2" s="1"/>
  <c r="F21"/>
  <c r="F21" i="1" s="1"/>
  <c r="H101" i="2"/>
  <c r="H102"/>
  <c r="H103"/>
  <c r="G104"/>
  <c r="F17" s="1"/>
  <c r="E17"/>
  <c r="E17" i="1" s="1"/>
  <c r="E28" s="1"/>
  <c r="D17" i="2"/>
  <c r="D17" i="1" s="1"/>
  <c r="D28" s="1"/>
  <c r="F104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L82" i="3"/>
  <c r="N82" s="1"/>
  <c r="L78"/>
  <c r="N78" s="1"/>
  <c r="M78"/>
  <c r="L76"/>
  <c r="N76" s="1"/>
  <c r="M76"/>
  <c r="L74"/>
  <c r="N74"/>
  <c r="M74"/>
  <c r="L72"/>
  <c r="N72" s="1"/>
  <c r="L69"/>
  <c r="N69" s="1"/>
  <c r="M69"/>
  <c r="L67"/>
  <c r="N67" s="1"/>
  <c r="M67"/>
  <c r="L65"/>
  <c r="N65" s="1"/>
  <c r="M65"/>
  <c r="G36"/>
  <c r="J36" s="1"/>
  <c r="F19"/>
  <c r="E19"/>
  <c r="E23"/>
  <c r="E31" s="1"/>
  <c r="AA3"/>
  <c r="AB1"/>
  <c r="AD1"/>
  <c r="AA10" s="1"/>
  <c r="C22" s="1"/>
  <c r="F18"/>
  <c r="F20" s="1"/>
  <c r="E18"/>
  <c r="E20" s="1"/>
  <c r="AA15"/>
  <c r="O15"/>
  <c r="O14"/>
  <c r="O13"/>
  <c r="O12"/>
  <c r="O11" s="1"/>
  <c r="O10" s="1"/>
  <c r="O9" s="1"/>
  <c r="O8" s="1"/>
  <c r="O7" s="1"/>
  <c r="O6" s="1"/>
  <c r="O5" s="1"/>
  <c r="Y2" s="1"/>
  <c r="H9"/>
  <c r="AE2"/>
  <c r="AA1"/>
  <c r="F104" i="2"/>
  <c r="G69"/>
  <c r="G67"/>
  <c r="G65"/>
  <c r="D27"/>
  <c r="D28" s="1"/>
  <c r="E27"/>
  <c r="E28" s="1"/>
  <c r="F27"/>
  <c r="F48"/>
  <c r="G27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7"/>
  <c r="H26"/>
  <c r="H25"/>
  <c r="H24"/>
  <c r="H23"/>
  <c r="H22"/>
  <c r="H21"/>
  <c r="H20"/>
  <c r="H19"/>
  <c r="H18"/>
  <c r="O41"/>
  <c r="Q41" s="1"/>
  <c r="O40"/>
  <c r="Q40" s="1"/>
  <c r="W25" i="3" l="1"/>
  <c r="W30" s="1"/>
  <c r="W27"/>
  <c r="W31" s="1"/>
  <c r="M27" s="1"/>
  <c r="E28"/>
  <c r="V37" i="2" s="1"/>
  <c r="E37" i="3"/>
  <c r="M39" i="2"/>
  <c r="O39" s="1"/>
  <c r="Q39" s="1"/>
  <c r="M42"/>
  <c r="M72" i="3"/>
  <c r="M82"/>
  <c r="G104" i="1"/>
  <c r="H104" i="2"/>
  <c r="G17" s="1"/>
  <c r="F17" i="1"/>
  <c r="F28" i="2"/>
  <c r="F58" s="1"/>
  <c r="F49" s="1"/>
  <c r="H17"/>
  <c r="H21" i="1"/>
  <c r="F27"/>
  <c r="H27" s="1"/>
  <c r="E31" i="2"/>
  <c r="E31" i="1" s="1"/>
  <c r="O42" i="2"/>
  <c r="Q42" s="1"/>
  <c r="O38"/>
  <c r="Q38" s="1"/>
  <c r="D30" i="3"/>
  <c r="A31"/>
  <c r="A23"/>
  <c r="G17" i="1"/>
  <c r="G28" s="1"/>
  <c r="G58" s="1"/>
  <c r="G49" s="1"/>
  <c r="G28" i="2"/>
  <c r="G58" s="1"/>
  <c r="G49" s="1"/>
  <c r="O37"/>
  <c r="Q37" s="1"/>
  <c r="T37"/>
  <c r="M26" i="3" l="1"/>
  <c r="E119" i="2" s="1"/>
  <c r="E119" i="1" s="1"/>
  <c r="W32" i="3"/>
  <c r="J26"/>
  <c r="D119" i="2" s="1"/>
  <c r="D119" i="1" s="1"/>
  <c r="E118" i="2"/>
  <c r="E118" i="1" s="1"/>
  <c r="J27" i="3"/>
  <c r="D118" i="2" s="1"/>
  <c r="D118" i="1" s="1"/>
  <c r="D31" i="2"/>
  <c r="H31" s="1"/>
  <c r="E29"/>
  <c r="D29"/>
  <c r="D34"/>
  <c r="E34"/>
  <c r="E34" i="1" s="1"/>
  <c r="F28"/>
  <c r="H17"/>
  <c r="H28" i="2"/>
  <c r="J28" i="3" l="1"/>
  <c r="D31" i="1"/>
  <c r="H31" s="1"/>
  <c r="F58"/>
  <c r="F49" s="1"/>
  <c r="H28"/>
  <c r="D34"/>
  <c r="H34" s="1"/>
  <c r="H34" i="2"/>
  <c r="E48"/>
  <c r="E58" s="1"/>
  <c r="E49" s="1"/>
  <c r="E29" i="1"/>
  <c r="E48" s="1"/>
  <c r="E58" s="1"/>
  <c r="E49" s="1"/>
  <c r="D48" i="2"/>
  <c r="H29"/>
  <c r="D29" i="1"/>
  <c r="H48" i="2" l="1"/>
  <c r="D58"/>
  <c r="H29" i="1"/>
  <c r="D48"/>
  <c r="H48" l="1"/>
  <c r="D58"/>
  <c r="D49" i="2"/>
  <c r="H49" s="1"/>
  <c r="H58"/>
  <c r="D49" i="1" l="1"/>
  <c r="H49" s="1"/>
  <c r="H58"/>
</calcChain>
</file>

<file path=xl/sharedStrings.xml><?xml version="1.0" encoding="utf-8"?>
<sst xmlns="http://schemas.openxmlformats.org/spreadsheetml/2006/main" count="541" uniqueCount="297">
  <si>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</si>
  <si>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</si>
  <si>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</si>
  <si>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</si>
  <si>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</si>
  <si>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</si>
  <si>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</si>
  <si>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</si>
  <si>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</si>
  <si>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</si>
  <si>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</si>
  <si>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</si>
  <si>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</si>
  <si>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</si>
  <si>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</si>
  <si>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</si>
  <si>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</si>
  <si>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</si>
  <si>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</si>
  <si>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</si>
  <si>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</si>
  <si>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</si>
  <si>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</si>
  <si>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</si>
  <si>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</si>
  <si>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</si>
  <si>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</si>
  <si>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</si>
  <si>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</si>
  <si>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</si>
  <si>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</si>
  <si>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</si>
  <si>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</si>
  <si>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</si>
  <si>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</si>
  <si>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</si>
  <si>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</si>
  <si>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</si>
  <si>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</si>
  <si>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</si>
  <si>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</si>
  <si>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</si>
  <si>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</si>
  <si>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</si>
  <si>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</si>
  <si>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</si>
  <si>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</si>
  <si>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</si>
  <si>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</si>
  <si>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</si>
  <si>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</si>
  <si>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</si>
  <si>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</si>
  <si>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</si>
  <si>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</si>
  <si>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</si>
  <si>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</si>
  <si>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</si>
  <si>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</si>
  <si>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</si>
  <si>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</si>
  <si>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</si>
  <si>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</si>
  <si>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</si>
  <si>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</si>
  <si>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</si>
  <si>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</si>
  <si>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</si>
  <si>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</si>
  <si>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</si>
  <si>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</si>
  <si>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</si>
  <si>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</si>
  <si>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</si>
  <si>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</si>
  <si>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</si>
  <si>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</si>
  <si>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</si>
  <si>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</si>
  <si>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</si>
  <si>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</si>
  <si>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</si>
  <si>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</si>
  <si>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</si>
  <si>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</si>
  <si>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</si>
  <si>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</si>
  <si>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</si>
  <si>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</si>
  <si>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</si>
  <si>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</si>
  <si>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</si>
  <si>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</si>
  <si>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</si>
  <si>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</si>
  <si>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</si>
  <si>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</si>
  <si>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</si>
  <si>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</si>
  <si>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</si>
  <si>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</si>
  <si>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</si>
  <si>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</si>
  <si>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</si>
  <si>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</si>
  <si>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</si>
  <si>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</si>
  <si>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</si>
  <si>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</si>
  <si>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</si>
  <si>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</si>
  <si>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</si>
  <si>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</si>
  <si>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</si>
  <si>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</si>
  <si>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</si>
  <si>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</si>
  <si>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</si>
  <si>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</si>
  <si>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</si>
  <si>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</si>
  <si>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</si>
  <si>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</si>
  <si>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</si>
  <si>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</si>
  <si>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</si>
  <si>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</si>
  <si>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</si>
  <si>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</si>
  <si>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</si>
  <si>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</si>
  <si>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</si>
  <si>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</si>
  <si>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</si>
  <si>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</si>
  <si>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</si>
  <si>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</si>
  <si>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</si>
  <si>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</si>
  <si>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</si>
  <si>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</si>
  <si>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</si>
  <si>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</si>
  <si>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</si>
  <si>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</si>
  <si>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</si>
  <si>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</si>
  <si>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</si>
  <si>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</si>
  <si>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</si>
  <si>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</si>
  <si>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</si>
  <si>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</si>
  <si>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</si>
  <si>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</si>
  <si>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</si>
  <si>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</si>
  <si>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</si>
  <si>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</si>
  <si>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</si>
  <si>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</si>
  <si>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</si>
  <si>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</si>
  <si>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</si>
  <si>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</si>
  <si>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</si>
  <si>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</si>
  <si>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</si>
  <si>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</si>
  <si>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</si>
  <si>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</si>
  <si>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</si>
  <si>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</si>
  <si>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</si>
  <si>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</si>
  <si>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</si>
  <si>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</si>
  <si>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</si>
  <si>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</si>
  <si>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</si>
  <si>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</si>
  <si>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</si>
  <si>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</si>
  <si>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</si>
  <si>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</si>
  <si>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</si>
  <si>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</si>
  <si>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</si>
  <si>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</si>
  <si>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</si>
  <si>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</si>
  <si>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</si>
  <si>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</si>
  <si>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</si>
  <si>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</si>
  <si>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</si>
  <si>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</si>
  <si>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</si>
  <si>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</si>
  <si>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</si>
  <si>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</si>
  <si>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</si>
  <si>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</si>
  <si>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</si>
  <si>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</si>
  <si>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</si>
  <si>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</si>
  <si>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</si>
  <si>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</si>
  <si>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</si>
  <si>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</si>
  <si>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</si>
  <si>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</si>
  <si>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</si>
  <si>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</si>
  <si>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</si>
  <si>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</si>
  <si>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</si>
  <si>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</si>
  <si>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</si>
  <si>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</si>
  <si>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</si>
  <si>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</si>
  <si>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</si>
  <si>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</si>
  <si>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</si>
  <si>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</si>
  <si>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</si>
  <si>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</si>
  <si>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</si>
  <si>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</si>
  <si>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</si>
  <si>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</si>
  <si>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</si>
  <si>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</si>
  <si>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</si>
  <si>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</si>
  <si>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</si>
  <si>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</si>
  <si>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</si>
  <si>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</si>
  <si>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</si>
  <si>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</si>
  <si>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</si>
  <si>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</si>
  <si>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</si>
  <si>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</si>
  <si>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</si>
  <si>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</si>
  <si>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</si>
  <si>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</si>
  <si>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</si>
  <si>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</si>
  <si>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</si>
  <si>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</si>
  <si>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</si>
  <si>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</si>
  <si>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</si>
  <si>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</si>
  <si>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</si>
  <si>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</si>
  <si>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</si>
  <si>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</si>
  <si>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</si>
  <si>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</si>
  <si>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</si>
  <si>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</si>
  <si>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</si>
  <si>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</si>
  <si>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</si>
  <si>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</si>
  <si>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</si>
  <si>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</si>
  <si>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</si>
  <si>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</si>
  <si>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</si>
  <si>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</si>
  <si>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</si>
  <si>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</si>
  <si>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</si>
  <si>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</si>
  <si>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</si>
  <si>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</si>
  <si>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</si>
  <si>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</si>
  <si>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</si>
  <si>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</si>
  <si>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</si>
  <si>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</si>
  <si>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</si>
  <si>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</si>
  <si>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</si>
  <si>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Susan Martinovich</t>
  </si>
  <si>
    <t>Carson City Population</t>
  </si>
  <si>
    <t>Certified Estimates</t>
  </si>
  <si>
    <t>Three-County Total</t>
  </si>
  <si>
    <t>Combined Auto Gasoline &amp; Aviation Gasoline Gallons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</si>
</sst>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9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7" fillId="0" borderId="0" xfId="0" applyFont="1" applyProtection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13" xfId="0" applyFont="1" applyBorder="1" applyProtection="1"/>
    <xf numFmtId="170" fontId="0" fillId="0" borderId="10" xfId="0" applyNumberFormat="1" applyBorder="1"/>
    <xf numFmtId="170" fontId="0" fillId="0" borderId="14" xfId="0" applyNumberFormat="1" applyBorder="1"/>
    <xf numFmtId="3" fontId="0" fillId="0" borderId="11" xfId="0" applyNumberFormat="1" applyBorder="1"/>
    <xf numFmtId="3" fontId="0" fillId="0" borderId="8" xfId="0" applyNumberFormat="1" applyFont="1" applyBorder="1"/>
    <xf numFmtId="3" fontId="0" fillId="0" borderId="11" xfId="0" applyNumberFormat="1" applyFont="1" applyBorder="1"/>
    <xf numFmtId="0" fontId="18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  <xf numFmtId="0" fontId="1" fillId="0" borderId="21" xfId="0" applyFont="1" applyBorder="1" applyAlignment="1" applyProtection="1">
      <alignment horizontal="centerContinuous"/>
    </xf>
    <xf numFmtId="0" fontId="1" fillId="0" borderId="20" xfId="0" applyFont="1" applyBorder="1" applyAlignment="1" applyProtection="1">
      <alignment horizontal="centerContinuous"/>
    </xf>
    <xf numFmtId="0" fontId="0" fillId="0" borderId="20" xfId="0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1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">
          <cell r="C18">
            <v>7218419</v>
          </cell>
          <cell r="D18">
            <v>85128515</v>
          </cell>
          <cell r="F18">
            <v>11448539.35</v>
          </cell>
          <cell r="G18">
            <v>4525114.41</v>
          </cell>
          <cell r="R18">
            <v>133691.63</v>
          </cell>
          <cell r="S18">
            <v>52842.54</v>
          </cell>
          <cell r="U18">
            <v>20756.09</v>
          </cell>
          <cell r="V18">
            <v>8203.98</v>
          </cell>
          <cell r="AA18">
            <v>29556.880000000001</v>
          </cell>
          <cell r="AB18">
            <v>15523.46</v>
          </cell>
          <cell r="AC18">
            <v>6430.49</v>
          </cell>
        </row>
        <row r="46">
          <cell r="L46">
            <v>164414</v>
          </cell>
        </row>
        <row r="70">
          <cell r="L70">
            <v>3222.52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G"/>
      <sheetName val="LPG"/>
      <sheetName val="LPG,CNG,Altern."/>
      <sheetName val="Diesel"/>
      <sheetName val="SF Summary"/>
    </sheetNames>
    <sheetDataSet>
      <sheetData sheetId="0">
        <row r="15">
          <cell r="AX15">
            <v>144870.72862001945</v>
          </cell>
          <cell r="AY15">
            <v>0</v>
          </cell>
          <cell r="AZ15">
            <v>0</v>
          </cell>
          <cell r="BA15">
            <v>144870.72862001945</v>
          </cell>
          <cell r="BB15">
            <v>130202.75</v>
          </cell>
          <cell r="BC15">
            <v>14667.97862001945</v>
          </cell>
          <cell r="BD15">
            <v>0</v>
          </cell>
          <cell r="BE15">
            <v>14667.97862001945</v>
          </cell>
        </row>
      </sheetData>
      <sheetData sheetId="1">
        <row r="15">
          <cell r="AX15">
            <v>166343.92393320965</v>
          </cell>
          <cell r="AY15">
            <v>0</v>
          </cell>
          <cell r="AZ15">
            <v>0</v>
          </cell>
          <cell r="BA15">
            <v>166343.92393320965</v>
          </cell>
          <cell r="BB15">
            <v>0</v>
          </cell>
          <cell r="BC15">
            <v>166343.92393320965</v>
          </cell>
          <cell r="BD15">
            <v>0</v>
          </cell>
          <cell r="BE15">
            <v>166343.92393320965</v>
          </cell>
        </row>
      </sheetData>
      <sheetData sheetId="2">
        <row r="15">
          <cell r="AW15">
            <v>311214.65255322913</v>
          </cell>
          <cell r="AX15">
            <v>0</v>
          </cell>
          <cell r="AY15">
            <v>0</v>
          </cell>
          <cell r="AZ15">
            <v>311214.65255322913</v>
          </cell>
          <cell r="BA15">
            <v>130202.75</v>
          </cell>
          <cell r="BB15">
            <v>181011.90255322913</v>
          </cell>
          <cell r="BC15">
            <v>0</v>
          </cell>
          <cell r="BD15">
            <v>181011.90255322913</v>
          </cell>
        </row>
      </sheetData>
      <sheetData sheetId="3">
        <row r="15">
          <cell r="AX15">
            <v>33010604.481481485</v>
          </cell>
          <cell r="AY15">
            <v>0</v>
          </cell>
          <cell r="AZ15">
            <v>0</v>
          </cell>
          <cell r="BA15">
            <v>33010604.481481485</v>
          </cell>
          <cell r="BB15">
            <v>578773</v>
          </cell>
          <cell r="BC15">
            <v>32431831.481481485</v>
          </cell>
          <cell r="BD15">
            <v>0</v>
          </cell>
          <cell r="BE15">
            <v>32431831.481481485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/>
  </sheetViews>
  <sheetFormatPr defaultColWidth="9.77734375" defaultRowHeight="15"/>
  <cols>
    <col min="1" max="1" width="10.109375" customWidth="1"/>
    <col min="3" max="3" width="10.77734375" customWidth="1"/>
    <col min="4" max="4" width="12.554687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53"/>
      <c r="J2" s="53"/>
      <c r="K2" s="53"/>
      <c r="L2" s="53"/>
      <c r="M2" s="53"/>
      <c r="N2" s="5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53"/>
      <c r="J3" s="53"/>
      <c r="K3" s="53"/>
      <c r="L3" s="53"/>
      <c r="M3" s="53"/>
      <c r="N3" s="53"/>
      <c r="O3" s="33"/>
      <c r="P3" s="33"/>
      <c r="Q3" s="33"/>
      <c r="R3" s="33"/>
      <c r="S3" s="33"/>
      <c r="T3" s="33"/>
      <c r="U3" s="33"/>
      <c r="V3" s="33"/>
      <c r="W3" s="34"/>
      <c r="X3" s="34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53"/>
      <c r="J4" s="53"/>
      <c r="K4" s="53"/>
      <c r="L4" s="53"/>
      <c r="M4" s="53"/>
      <c r="N4" s="53"/>
      <c r="O4" s="33"/>
      <c r="P4" s="33"/>
      <c r="Q4" s="33"/>
      <c r="R4" s="33"/>
      <c r="S4" s="33"/>
      <c r="T4" s="33"/>
      <c r="U4" s="33"/>
      <c r="V4" s="33"/>
      <c r="W4" s="34"/>
      <c r="X4" s="34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INTERCALCS!$G$5</f>
        <v>2010</v>
      </c>
      <c r="H5" s="59"/>
      <c r="I5" s="53"/>
      <c r="J5" s="53"/>
      <c r="K5" s="53"/>
      <c r="L5" s="53"/>
      <c r="M5" s="53"/>
      <c r="N5" s="53"/>
      <c r="O5" s="33"/>
      <c r="P5" s="33"/>
      <c r="Q5" s="33"/>
      <c r="R5" s="33"/>
      <c r="S5" s="33"/>
      <c r="T5" s="33"/>
      <c r="U5" s="33"/>
      <c r="V5" s="33"/>
      <c r="W5" s="34"/>
      <c r="X5" s="34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53"/>
      <c r="J6" s="53"/>
      <c r="K6" s="53"/>
      <c r="L6" s="53"/>
      <c r="M6" s="53"/>
      <c r="N6" s="53"/>
      <c r="O6" s="33"/>
      <c r="P6" s="33"/>
      <c r="Q6" s="33"/>
      <c r="R6" s="33"/>
      <c r="S6" s="33"/>
      <c r="T6" s="33"/>
      <c r="U6" s="33"/>
      <c r="V6" s="33"/>
      <c r="W6" s="38"/>
      <c r="X6" s="38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INTERCALCS!$G$7</f>
        <v>October</v>
      </c>
      <c r="H7" s="59"/>
      <c r="I7" s="53"/>
      <c r="J7" s="53"/>
      <c r="K7" s="53"/>
      <c r="L7" s="53"/>
      <c r="M7" s="53"/>
      <c r="N7" s="53"/>
      <c r="O7" s="33"/>
      <c r="P7" s="33"/>
      <c r="Q7" s="36"/>
      <c r="R7" s="33"/>
      <c r="S7" s="38"/>
      <c r="T7" s="33"/>
      <c r="U7" s="33"/>
      <c r="V7" s="33"/>
      <c r="W7" s="33"/>
      <c r="X7" s="33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53"/>
      <c r="J8" s="53"/>
      <c r="K8" s="53"/>
      <c r="L8" s="53"/>
      <c r="M8" s="53"/>
      <c r="N8" s="53"/>
      <c r="O8" s="33"/>
      <c r="P8" s="33"/>
      <c r="Q8" s="36"/>
      <c r="R8" s="33"/>
      <c r="S8" s="38"/>
      <c r="T8" s="33"/>
      <c r="U8" s="33"/>
      <c r="V8" s="33"/>
      <c r="W8" s="33"/>
      <c r="X8" s="33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53"/>
      <c r="J9" s="53"/>
      <c r="K9" s="53"/>
      <c r="L9" s="53"/>
      <c r="M9" s="53"/>
      <c r="N9" s="53"/>
      <c r="O9" s="33"/>
      <c r="P9" s="33"/>
      <c r="Q9" s="33"/>
      <c r="R9" s="33"/>
      <c r="S9" s="38"/>
      <c r="T9" s="33"/>
      <c r="U9" s="33"/>
      <c r="V9" s="33"/>
      <c r="W9" s="33"/>
      <c r="X9" s="33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53"/>
      <c r="J10" s="53"/>
      <c r="K10" s="53"/>
      <c r="L10" s="53"/>
      <c r="M10" s="53"/>
      <c r="N10" s="53"/>
      <c r="O10" s="33"/>
      <c r="P10" s="33"/>
      <c r="Q10" s="33"/>
      <c r="R10" s="33"/>
      <c r="S10" s="38"/>
      <c r="T10" s="33"/>
      <c r="U10" s="33"/>
      <c r="V10" s="33"/>
      <c r="W10" s="33"/>
      <c r="X10" s="33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53"/>
      <c r="J11" s="53"/>
      <c r="K11" s="53"/>
      <c r="L11" s="53"/>
      <c r="M11" s="53"/>
      <c r="N11" s="53"/>
      <c r="O11" s="33"/>
      <c r="P11" s="33"/>
      <c r="Q11" s="38"/>
      <c r="R11" s="33"/>
      <c r="S11" s="38"/>
      <c r="T11" s="33"/>
      <c r="U11" s="33"/>
      <c r="V11" s="33"/>
      <c r="W11" s="33"/>
      <c r="X11" s="33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53"/>
      <c r="J12" s="53"/>
      <c r="K12" s="53"/>
      <c r="L12" s="53"/>
      <c r="M12" s="53"/>
      <c r="N12" s="53"/>
      <c r="O12" s="33"/>
      <c r="P12" s="33"/>
      <c r="Q12" s="38"/>
      <c r="R12" s="33"/>
      <c r="S12" s="38"/>
      <c r="T12" s="33"/>
      <c r="U12" s="33"/>
      <c r="V12" s="33"/>
      <c r="W12" s="33"/>
      <c r="X12" s="33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53"/>
      <c r="J13" s="53"/>
      <c r="K13" s="53"/>
      <c r="L13" s="53"/>
      <c r="M13" s="53"/>
      <c r="N13" s="53"/>
      <c r="O13" s="33"/>
      <c r="P13" s="33"/>
      <c r="Q13" s="33"/>
      <c r="R13" s="33"/>
      <c r="S13" s="33"/>
      <c r="T13" s="38"/>
      <c r="U13" s="38"/>
      <c r="V13" s="33"/>
      <c r="W13" s="33"/>
      <c r="X13" s="33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53"/>
      <c r="J14" s="53"/>
      <c r="K14" s="53"/>
      <c r="L14" s="53"/>
      <c r="M14" s="53"/>
      <c r="N14" s="53"/>
      <c r="O14" s="33"/>
      <c r="P14" s="33"/>
      <c r="Q14" s="33"/>
      <c r="R14" s="33"/>
      <c r="S14" s="33"/>
      <c r="T14" s="33"/>
      <c r="U14" s="33"/>
      <c r="V14" s="33"/>
      <c r="W14" s="38"/>
      <c r="X14" s="38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53"/>
      <c r="J15" s="53"/>
      <c r="K15" s="53"/>
      <c r="L15" s="53"/>
      <c r="M15" s="53"/>
      <c r="N15" s="53"/>
      <c r="O15" s="33"/>
      <c r="P15" s="33"/>
      <c r="Q15" s="33"/>
      <c r="R15" s="33"/>
      <c r="S15" s="33"/>
      <c r="T15" s="33"/>
      <c r="U15" s="33"/>
      <c r="V15" s="33"/>
      <c r="W15" s="38"/>
      <c r="X15" s="38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53"/>
      <c r="J16" s="53"/>
      <c r="K16" s="53"/>
      <c r="L16" s="53"/>
      <c r="M16" s="53"/>
      <c r="N16" s="53"/>
      <c r="O16" s="33"/>
      <c r="P16" s="33"/>
      <c r="Q16" s="33"/>
      <c r="R16" s="34"/>
      <c r="S16" s="34"/>
      <c r="T16" s="34"/>
      <c r="U16" s="34"/>
      <c r="V16" s="34"/>
      <c r="W16" s="38"/>
      <c r="X16" s="38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INTERCALCS!D17</f>
        <v>7382833</v>
      </c>
      <c r="E17" s="73">
        <f>INTERCALCS!E17</f>
        <v>85128515</v>
      </c>
      <c r="F17" s="73">
        <f>INTERCALCS!F17</f>
        <v>33010604.481481485</v>
      </c>
      <c r="G17" s="73">
        <f>INTERCALCS!G17</f>
        <v>311214.65255322913</v>
      </c>
      <c r="H17" s="74">
        <f t="shared" ref="H17:H58" si="0">SUM(D17:G17)</f>
        <v>125833167.13403472</v>
      </c>
      <c r="I17" s="53"/>
      <c r="J17" s="53"/>
      <c r="K17" s="53"/>
      <c r="L17" s="53"/>
      <c r="M17" s="53"/>
      <c r="N17" s="53"/>
      <c r="O17" s="33"/>
      <c r="P17" s="33"/>
      <c r="Q17" s="33"/>
      <c r="R17" s="34"/>
      <c r="S17" s="34"/>
      <c r="T17" s="34"/>
      <c r="U17" s="34"/>
      <c r="V17" s="34"/>
      <c r="W17" s="38"/>
      <c r="X17" s="38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53"/>
      <c r="J18" s="53"/>
      <c r="K18" s="53"/>
      <c r="L18" s="53"/>
      <c r="M18" s="53"/>
      <c r="N18" s="53"/>
      <c r="O18" s="33"/>
      <c r="P18" s="33"/>
      <c r="Q18" s="33"/>
      <c r="R18" s="34"/>
      <c r="S18" s="34"/>
      <c r="T18" s="34"/>
      <c r="U18" s="34"/>
      <c r="V18" s="34"/>
      <c r="W18" s="38"/>
      <c r="X18" s="38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53"/>
      <c r="J19" s="53"/>
      <c r="K19" s="53"/>
      <c r="L19" s="53"/>
      <c r="M19" s="53"/>
      <c r="N19" s="53"/>
      <c r="O19" s="33"/>
      <c r="P19" s="33"/>
      <c r="Q19" s="33"/>
      <c r="R19" s="34"/>
      <c r="S19" s="34"/>
      <c r="T19" s="34"/>
      <c r="U19" s="34"/>
      <c r="V19" s="34"/>
      <c r="W19" s="38"/>
      <c r="X19" s="38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53"/>
      <c r="J20" s="53"/>
      <c r="K20" s="53"/>
      <c r="L20" s="53"/>
      <c r="M20" s="53"/>
      <c r="N20" s="53"/>
      <c r="O20" s="33"/>
      <c r="P20" s="33"/>
      <c r="Q20" s="33"/>
      <c r="R20" s="34"/>
      <c r="S20" s="34"/>
      <c r="T20" s="34"/>
      <c r="U20" s="34"/>
      <c r="V20" s="34"/>
      <c r="W20" s="38"/>
      <c r="X20" s="38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INTERCALCS!F21</f>
        <v>578773</v>
      </c>
      <c r="G21" s="73">
        <f>INTERCALCS!G21</f>
        <v>130202.75</v>
      </c>
      <c r="H21" s="76">
        <f t="shared" si="0"/>
        <v>708975.75</v>
      </c>
      <c r="I21" s="53"/>
      <c r="J21" s="53"/>
      <c r="K21" s="53"/>
      <c r="L21" s="53"/>
      <c r="M21" s="53"/>
      <c r="N21" s="53"/>
      <c r="O21" s="33"/>
      <c r="P21" s="33"/>
      <c r="Q21" s="33"/>
      <c r="R21" s="34"/>
      <c r="S21" s="34"/>
      <c r="T21" s="34"/>
      <c r="U21" s="34"/>
      <c r="V21" s="34"/>
      <c r="W21" s="38"/>
      <c r="X21" s="38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53"/>
      <c r="J22" s="53"/>
      <c r="K22" s="53"/>
      <c r="L22" s="53"/>
      <c r="M22" s="53"/>
      <c r="N22" s="53"/>
      <c r="O22" s="33"/>
      <c r="P22" s="33"/>
      <c r="Q22" s="33"/>
      <c r="R22" s="34"/>
      <c r="S22" s="34"/>
      <c r="T22" s="34"/>
      <c r="U22" s="34"/>
      <c r="V22" s="34"/>
      <c r="W22" s="38"/>
      <c r="X22" s="38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53"/>
      <c r="J23" s="53"/>
      <c r="K23" s="53"/>
      <c r="L23" s="53"/>
      <c r="M23" s="53"/>
      <c r="N23" s="53"/>
      <c r="O23" s="33"/>
      <c r="P23" s="33"/>
      <c r="Q23" s="33"/>
      <c r="R23" s="34"/>
      <c r="S23" s="34"/>
      <c r="T23" s="34"/>
      <c r="U23" s="34"/>
      <c r="V23" s="34"/>
      <c r="W23" s="38"/>
      <c r="X23" s="38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53"/>
      <c r="J24" s="53"/>
      <c r="K24" s="53"/>
      <c r="L24" s="53"/>
      <c r="M24" s="53"/>
      <c r="N24" s="53"/>
      <c r="O24" s="33"/>
      <c r="P24" s="33"/>
      <c r="Q24" s="33"/>
      <c r="R24" s="34"/>
      <c r="S24" s="34"/>
      <c r="T24" s="34"/>
      <c r="U24" s="34"/>
      <c r="V24" s="34"/>
      <c r="W24" s="38"/>
      <c r="X24" s="38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53"/>
      <c r="J25" s="53"/>
      <c r="K25" s="53"/>
      <c r="L25" s="53"/>
      <c r="M25" s="53"/>
      <c r="N25" s="53"/>
      <c r="O25" s="33"/>
      <c r="P25" s="33"/>
      <c r="Q25" s="33"/>
      <c r="R25" s="34"/>
      <c r="S25" s="34"/>
      <c r="T25" s="34"/>
      <c r="U25" s="34"/>
      <c r="V25" s="34"/>
      <c r="W25" s="38"/>
      <c r="X25" s="38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53"/>
      <c r="J26" s="53"/>
      <c r="K26" s="53"/>
      <c r="L26" s="53"/>
      <c r="M26" s="53"/>
      <c r="N26" s="53"/>
      <c r="O26" s="33"/>
      <c r="P26" s="33"/>
      <c r="Q26" s="33"/>
      <c r="R26" s="34"/>
      <c r="S26" s="34"/>
      <c r="T26" s="34"/>
      <c r="U26" s="34"/>
      <c r="V26" s="34"/>
      <c r="W26" s="38"/>
      <c r="X26" s="38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578773</v>
      </c>
      <c r="G27" s="77">
        <f>SUM(G18:G26)</f>
        <v>130202.75</v>
      </c>
      <c r="H27" s="76">
        <f t="shared" si="0"/>
        <v>708975.75</v>
      </c>
      <c r="I27" s="53"/>
      <c r="J27" s="53"/>
      <c r="K27" s="53"/>
      <c r="L27" s="53"/>
      <c r="M27" s="53"/>
      <c r="N27" s="53"/>
      <c r="O27" s="33"/>
      <c r="P27" s="33"/>
      <c r="Q27" s="33"/>
      <c r="R27" s="34"/>
      <c r="S27" s="34"/>
      <c r="T27" s="34"/>
      <c r="U27" s="34"/>
      <c r="V27" s="34"/>
      <c r="W27" s="38"/>
      <c r="X27" s="38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7382833</v>
      </c>
      <c r="E28" s="77">
        <f>E17-E27</f>
        <v>85128515</v>
      </c>
      <c r="F28" s="77">
        <f>F17-F27</f>
        <v>32431831.481481485</v>
      </c>
      <c r="G28" s="77">
        <f>G17-G27</f>
        <v>181011.90255322913</v>
      </c>
      <c r="H28" s="76">
        <f t="shared" si="0"/>
        <v>125124191.38403472</v>
      </c>
      <c r="I28" s="53"/>
      <c r="J28" s="53"/>
      <c r="K28" s="53"/>
      <c r="L28" s="53"/>
      <c r="M28" s="53"/>
      <c r="N28" s="53"/>
      <c r="O28" s="33"/>
      <c r="P28" s="33"/>
      <c r="Q28" s="33"/>
      <c r="R28" s="34"/>
      <c r="S28" s="34"/>
      <c r="T28" s="34"/>
      <c r="U28" s="34"/>
      <c r="V28" s="34"/>
      <c r="W28" s="38"/>
      <c r="X28" s="38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INTERCALCS!D29</f>
        <v>7359.266742828072</v>
      </c>
      <c r="E29" s="78">
        <f>INTERCALCS!E29</f>
        <v>86789.565596821223</v>
      </c>
      <c r="F29" s="75">
        <v>0</v>
      </c>
      <c r="G29" s="75">
        <v>0</v>
      </c>
      <c r="H29" s="76">
        <f t="shared" si="0"/>
        <v>94148.832339649292</v>
      </c>
      <c r="I29" s="53"/>
      <c r="J29" s="53"/>
      <c r="K29" s="53"/>
      <c r="L29" s="53"/>
      <c r="M29" s="53"/>
      <c r="N29" s="53"/>
      <c r="O29" s="33"/>
      <c r="P29" s="33"/>
      <c r="Q29" s="33"/>
      <c r="R29" s="34"/>
      <c r="S29" s="34"/>
      <c r="T29" s="34"/>
      <c r="U29" s="34"/>
      <c r="V29" s="34"/>
      <c r="W29" s="38"/>
      <c r="X29" s="38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53"/>
      <c r="J30" s="53"/>
      <c r="K30" s="53"/>
      <c r="L30" s="53"/>
      <c r="M30" s="53"/>
      <c r="N30" s="53"/>
      <c r="O30" s="33"/>
      <c r="P30" s="33"/>
      <c r="Q30" s="33"/>
      <c r="R30" s="34"/>
      <c r="S30" s="34"/>
      <c r="T30" s="34"/>
      <c r="U30" s="34"/>
      <c r="V30" s="34"/>
      <c r="W30" s="38"/>
      <c r="X30" s="38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INTERCALCS!D31</f>
        <v>3865.133360206552</v>
      </c>
      <c r="E31" s="78">
        <f>INTERCALCS!E31</f>
        <v>45582.427846228355</v>
      </c>
      <c r="F31" s="75">
        <v>0</v>
      </c>
      <c r="G31" s="75">
        <v>0</v>
      </c>
      <c r="H31" s="76">
        <f t="shared" si="0"/>
        <v>49447.561206434904</v>
      </c>
      <c r="I31" s="53"/>
      <c r="J31" s="53"/>
      <c r="K31" s="53"/>
      <c r="L31" s="53"/>
      <c r="M31" s="53"/>
      <c r="N31" s="53"/>
      <c r="O31" s="33"/>
      <c r="P31" s="33"/>
      <c r="Q31" s="33"/>
      <c r="R31" s="34"/>
      <c r="S31" s="34"/>
      <c r="T31" s="34"/>
      <c r="U31" s="34"/>
      <c r="V31" s="34"/>
      <c r="W31" s="38"/>
      <c r="X31" s="38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53"/>
      <c r="J32" s="53"/>
      <c r="K32" s="53"/>
      <c r="L32" s="53"/>
      <c r="M32" s="53"/>
      <c r="N32" s="53"/>
      <c r="O32" s="33"/>
      <c r="P32" s="33"/>
      <c r="Q32" s="33"/>
      <c r="R32" s="34"/>
      <c r="S32" s="34"/>
      <c r="T32" s="34"/>
      <c r="U32" s="34"/>
      <c r="V32" s="34"/>
      <c r="W32" s="38"/>
      <c r="X32" s="38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53"/>
      <c r="J33" s="53"/>
      <c r="K33" s="53"/>
      <c r="L33" s="53"/>
      <c r="M33" s="53"/>
      <c r="N33" s="53"/>
      <c r="O33" s="33"/>
      <c r="P33" s="33"/>
      <c r="Q33" s="33"/>
      <c r="R33" s="34"/>
      <c r="S33" s="34"/>
      <c r="T33" s="34"/>
      <c r="U33" s="34"/>
      <c r="V33" s="34"/>
      <c r="W33" s="38"/>
      <c r="X33" s="38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INTERCALCS!D34</f>
        <v>1601.1057729059521</v>
      </c>
      <c r="E34" s="78">
        <f>INTERCALCS!E34</f>
        <v>18882.217394890893</v>
      </c>
      <c r="F34" s="78"/>
      <c r="G34" s="78"/>
      <c r="H34" s="76">
        <f t="shared" si="0"/>
        <v>20483.323167796843</v>
      </c>
      <c r="I34" s="53"/>
      <c r="J34" s="53"/>
      <c r="K34" s="53"/>
      <c r="L34" s="53"/>
      <c r="M34" s="53"/>
      <c r="N34" s="53"/>
      <c r="O34" s="33"/>
      <c r="P34" s="33"/>
      <c r="Q34" s="33"/>
      <c r="R34" s="34"/>
      <c r="S34" s="34"/>
      <c r="T34" s="34"/>
      <c r="U34" s="34"/>
      <c r="V34" s="34"/>
      <c r="W34" s="38"/>
      <c r="X34" s="38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53"/>
      <c r="J35" s="53"/>
      <c r="K35" s="53"/>
      <c r="L35" s="53"/>
      <c r="M35" s="53"/>
      <c r="N35" s="53"/>
      <c r="O35" s="33"/>
      <c r="P35" s="33"/>
      <c r="Q35" s="33"/>
      <c r="R35" s="34"/>
      <c r="S35" s="34"/>
      <c r="T35" s="34"/>
      <c r="U35" s="34"/>
      <c r="V35" s="34"/>
      <c r="W35" s="38"/>
      <c r="X35" s="38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53"/>
      <c r="J36" s="53"/>
      <c r="K36" s="53"/>
      <c r="L36" s="53"/>
      <c r="M36" s="53"/>
      <c r="N36" s="53"/>
      <c r="O36" s="33"/>
      <c r="P36" s="33"/>
      <c r="Q36" s="33"/>
      <c r="R36" s="34"/>
      <c r="S36" s="34"/>
      <c r="T36" s="34"/>
      <c r="U36" s="34"/>
      <c r="V36" s="34"/>
      <c r="W36" s="38"/>
      <c r="X36" s="38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53"/>
      <c r="J37" s="53"/>
      <c r="K37" s="53"/>
      <c r="L37" s="53"/>
      <c r="M37" s="53"/>
      <c r="N37" s="53"/>
      <c r="O37" s="39"/>
      <c r="P37" s="33"/>
      <c r="Q37" s="35"/>
      <c r="R37" s="34"/>
      <c r="S37" s="34"/>
      <c r="T37" s="34"/>
      <c r="U37" s="34"/>
      <c r="V37" s="34"/>
      <c r="W37" s="38"/>
      <c r="X37" s="38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53"/>
      <c r="J38" s="53"/>
      <c r="K38" s="53"/>
      <c r="L38" s="53"/>
      <c r="M38" s="53"/>
      <c r="N38" s="53"/>
      <c r="O38" s="39"/>
      <c r="P38" s="33"/>
      <c r="Q38" s="35"/>
      <c r="R38" s="34"/>
      <c r="S38" s="34"/>
      <c r="T38" s="34"/>
      <c r="U38" s="34"/>
      <c r="V38" s="34"/>
      <c r="W38" s="38"/>
      <c r="X38" s="38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53"/>
      <c r="J39" s="53"/>
      <c r="K39" s="53"/>
      <c r="L39" s="53"/>
      <c r="M39" s="53"/>
      <c r="N39" s="53"/>
      <c r="O39" s="39"/>
      <c r="P39" s="33"/>
      <c r="Q39" s="35"/>
      <c r="R39" s="34"/>
      <c r="S39" s="34"/>
      <c r="T39" s="34"/>
      <c r="U39" s="34"/>
      <c r="V39" s="34"/>
      <c r="W39" s="38"/>
      <c r="X39" s="38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53"/>
      <c r="J40" s="53"/>
      <c r="K40" s="53"/>
      <c r="L40" s="53"/>
      <c r="M40" s="53"/>
      <c r="N40" s="53"/>
      <c r="O40" s="39"/>
      <c r="P40" s="33"/>
      <c r="Q40" s="35"/>
      <c r="R40" s="34"/>
      <c r="S40" s="34"/>
      <c r="T40" s="34"/>
      <c r="U40" s="34"/>
      <c r="V40" s="34"/>
      <c r="W40" s="38"/>
      <c r="X40" s="38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53"/>
      <c r="J41" s="53"/>
      <c r="K41" s="53"/>
      <c r="L41" s="53"/>
      <c r="M41" s="53"/>
      <c r="N41" s="53"/>
      <c r="O41" s="39"/>
      <c r="P41" s="33"/>
      <c r="Q41" s="35"/>
      <c r="R41" s="34"/>
      <c r="S41" s="34"/>
      <c r="T41" s="34"/>
      <c r="U41" s="34"/>
      <c r="V41" s="34"/>
      <c r="W41" s="38"/>
      <c r="X41" s="38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53"/>
      <c r="J42" s="53"/>
      <c r="K42" s="53"/>
      <c r="L42" s="53"/>
      <c r="M42" s="53"/>
      <c r="N42" s="53"/>
      <c r="O42" s="39"/>
      <c r="P42" s="33"/>
      <c r="Q42" s="35"/>
      <c r="R42" s="34"/>
      <c r="S42" s="34"/>
      <c r="T42" s="34"/>
      <c r="U42" s="34"/>
      <c r="V42" s="34"/>
      <c r="W42" s="38"/>
      <c r="X42" s="38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53"/>
      <c r="J43" s="53"/>
      <c r="K43" s="53"/>
      <c r="L43" s="53"/>
      <c r="M43" s="53"/>
      <c r="N43" s="53"/>
      <c r="O43" s="33"/>
      <c r="P43" s="33"/>
      <c r="Q43" s="33"/>
      <c r="R43" s="34"/>
      <c r="S43" s="34"/>
      <c r="T43" s="34"/>
      <c r="U43" s="34"/>
      <c r="V43" s="34"/>
      <c r="W43" s="38"/>
      <c r="X43" s="38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53"/>
      <c r="J44" s="53"/>
      <c r="K44" s="53"/>
      <c r="L44" s="53"/>
      <c r="M44" s="53"/>
      <c r="N44" s="53"/>
      <c r="O44" s="33"/>
      <c r="P44" s="33"/>
      <c r="Q44" s="33"/>
      <c r="R44" s="34"/>
      <c r="S44" s="34"/>
      <c r="T44" s="34"/>
      <c r="U44" s="34"/>
      <c r="V44" s="34"/>
      <c r="W44" s="38"/>
      <c r="X44" s="38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53"/>
      <c r="J45" s="53"/>
      <c r="K45" s="53"/>
      <c r="L45" s="53"/>
      <c r="M45" s="53"/>
      <c r="N45" s="53"/>
      <c r="O45" s="33"/>
      <c r="P45" s="33"/>
      <c r="Q45" s="33"/>
      <c r="R45" s="34"/>
      <c r="S45" s="34"/>
      <c r="T45" s="34"/>
      <c r="U45" s="34"/>
      <c r="V45" s="34"/>
      <c r="W45" s="38"/>
      <c r="X45" s="38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53"/>
      <c r="J46" s="53"/>
      <c r="K46" s="53"/>
      <c r="L46" s="53"/>
      <c r="M46" s="53"/>
      <c r="N46" s="53"/>
      <c r="O46" s="33"/>
      <c r="P46" s="33"/>
      <c r="Q46" s="33"/>
      <c r="R46" s="34"/>
      <c r="S46" s="34"/>
      <c r="T46" s="34"/>
      <c r="U46" s="34"/>
      <c r="V46" s="34"/>
      <c r="W46" s="38"/>
      <c r="X46" s="38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53"/>
      <c r="J47" s="53"/>
      <c r="K47" s="53"/>
      <c r="L47" s="53"/>
      <c r="M47" s="53"/>
      <c r="N47" s="53"/>
      <c r="O47" s="33"/>
      <c r="P47" s="33"/>
      <c r="Q47" s="33"/>
      <c r="R47" s="34"/>
      <c r="S47" s="34"/>
      <c r="T47" s="34"/>
      <c r="U47" s="34"/>
      <c r="V47" s="34"/>
      <c r="W47" s="38"/>
      <c r="X47" s="38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12825.505875940577</v>
      </c>
      <c r="E48" s="77">
        <f>SUM(E29:E47)</f>
        <v>151254.21083794048</v>
      </c>
      <c r="F48" s="77">
        <f>SUM(F29:F47)</f>
        <v>0</v>
      </c>
      <c r="G48" s="77">
        <f>SUM(G29:G47)</f>
        <v>0</v>
      </c>
      <c r="H48" s="76">
        <f t="shared" si="0"/>
        <v>164079.71671388106</v>
      </c>
      <c r="I48" s="53"/>
      <c r="J48" s="53"/>
      <c r="K48" s="53"/>
      <c r="L48" s="53"/>
      <c r="M48" s="53"/>
      <c r="N48" s="5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7205593.4941240596</v>
      </c>
      <c r="E49" s="77">
        <f>E58-SUM(E50:E57)</f>
        <v>84977260.789162055</v>
      </c>
      <c r="F49" s="77">
        <f>F58-SUM(F50:F57)</f>
        <v>32431831.481481485</v>
      </c>
      <c r="G49" s="77">
        <f>G58-SUM(G50:G57)</f>
        <v>181011.90255322913</v>
      </c>
      <c r="H49" s="76">
        <f t="shared" si="0"/>
        <v>124795697.66732082</v>
      </c>
      <c r="I49" s="53"/>
      <c r="J49" s="53"/>
      <c r="K49" s="53"/>
      <c r="L49" s="53"/>
      <c r="M49" s="53"/>
      <c r="N49" s="5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INTERCALCS!D50</f>
        <v>164414</v>
      </c>
      <c r="E50" s="78"/>
      <c r="F50" s="75">
        <v>0</v>
      </c>
      <c r="G50" s="75">
        <v>0</v>
      </c>
      <c r="H50" s="76">
        <f t="shared" si="0"/>
        <v>164414</v>
      </c>
      <c r="I50" s="53"/>
      <c r="J50" s="53"/>
      <c r="K50" s="53"/>
      <c r="L50" s="53"/>
      <c r="M50" s="53"/>
      <c r="N50" s="5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53"/>
      <c r="J51" s="53"/>
      <c r="K51" s="53"/>
      <c r="L51" s="53"/>
      <c r="M51" s="53"/>
      <c r="N51" s="5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53"/>
      <c r="J52" s="53"/>
      <c r="K52" s="53"/>
      <c r="L52" s="53"/>
      <c r="M52" s="53"/>
      <c r="N52" s="5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53"/>
      <c r="J53" s="53"/>
      <c r="K53" s="53"/>
      <c r="L53" s="53"/>
      <c r="M53" s="53"/>
      <c r="N53" s="5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53"/>
      <c r="J54" s="53"/>
      <c r="K54" s="53"/>
      <c r="L54" s="53"/>
      <c r="M54" s="53"/>
      <c r="N54" s="5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53"/>
      <c r="J55" s="53"/>
      <c r="K55" s="53"/>
      <c r="L55" s="53"/>
      <c r="M55" s="53"/>
      <c r="N55" s="5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53"/>
      <c r="J56" s="53"/>
      <c r="K56" s="53"/>
      <c r="L56" s="53"/>
      <c r="M56" s="53"/>
      <c r="N56" s="5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53"/>
      <c r="J57" s="53"/>
      <c r="K57" s="53"/>
      <c r="L57" s="53"/>
      <c r="M57" s="53"/>
      <c r="N57" s="53"/>
      <c r="O57" s="33"/>
      <c r="P57" s="33"/>
      <c r="Q57" s="33"/>
      <c r="R57" s="34"/>
      <c r="S57" s="34"/>
      <c r="T57" s="34"/>
      <c r="U57" s="34"/>
      <c r="V57" s="34"/>
      <c r="W57" s="34"/>
      <c r="X57" s="33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7370007.4941240596</v>
      </c>
      <c r="E58" s="77">
        <f>E28-E48</f>
        <v>84977260.789162055</v>
      </c>
      <c r="F58" s="77">
        <f>F28-F48</f>
        <v>32431831.481481485</v>
      </c>
      <c r="G58" s="77">
        <f>G28-G48</f>
        <v>181011.90255322913</v>
      </c>
      <c r="H58" s="76">
        <f t="shared" si="0"/>
        <v>124960111.66732082</v>
      </c>
      <c r="I58" s="53"/>
      <c r="J58" s="53"/>
      <c r="K58" s="53"/>
      <c r="L58" s="53"/>
      <c r="M58" s="53"/>
      <c r="N58" s="53"/>
      <c r="O58" s="33"/>
      <c r="P58" s="33"/>
      <c r="Q58" s="33"/>
      <c r="R58" s="34"/>
      <c r="S58" s="34"/>
      <c r="T58" s="34"/>
      <c r="U58" s="34"/>
      <c r="V58" s="34"/>
      <c r="W58" s="34"/>
      <c r="X58" s="33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53"/>
      <c r="J59" s="53"/>
      <c r="K59" s="53"/>
      <c r="L59" s="53"/>
      <c r="M59" s="53"/>
      <c r="N59" s="53"/>
      <c r="O59" s="33"/>
      <c r="P59" s="33"/>
      <c r="Q59" s="33"/>
      <c r="R59" s="34"/>
      <c r="S59" s="34"/>
      <c r="T59" s="34"/>
      <c r="U59" s="34"/>
      <c r="V59" s="34"/>
      <c r="W59" s="34"/>
      <c r="X59" s="33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tr">
        <f>INTERCALCS!$D$60</f>
        <v>Susan Martinovich</v>
      </c>
      <c r="E60" s="81"/>
      <c r="F60" s="81"/>
      <c r="G60" s="81"/>
      <c r="H60" s="82"/>
      <c r="I60" s="53"/>
      <c r="J60" s="53"/>
      <c r="K60" s="53"/>
      <c r="L60" s="53"/>
      <c r="M60" s="53"/>
      <c r="N60" s="53"/>
      <c r="O60" s="33"/>
      <c r="P60" s="33"/>
      <c r="Q60" s="33"/>
      <c r="R60" s="34"/>
      <c r="S60" s="34"/>
      <c r="T60" s="34"/>
      <c r="U60" s="34"/>
      <c r="V60" s="34"/>
      <c r="W60" s="34"/>
      <c r="X60" s="33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53"/>
      <c r="J61" s="53"/>
      <c r="K61" s="53"/>
      <c r="L61" s="53"/>
      <c r="M61" s="53"/>
      <c r="N61" s="53"/>
      <c r="O61" s="33"/>
      <c r="P61" s="33"/>
      <c r="Q61" s="33"/>
      <c r="R61" s="34"/>
      <c r="S61" s="34"/>
      <c r="T61" s="34"/>
      <c r="U61" s="34"/>
      <c r="V61" s="34"/>
      <c r="W61" s="34"/>
      <c r="X61" s="33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53"/>
      <c r="J62" s="53"/>
      <c r="K62" s="53"/>
      <c r="L62" s="53"/>
      <c r="M62" s="53"/>
      <c r="N62" s="53"/>
      <c r="O62" s="33"/>
      <c r="P62" s="33"/>
      <c r="Q62" s="33"/>
      <c r="R62" s="34"/>
      <c r="S62" s="34"/>
      <c r="T62" s="34"/>
      <c r="U62" s="34"/>
      <c r="V62" s="34"/>
      <c r="W62" s="34"/>
      <c r="X62" s="33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53"/>
      <c r="J63" s="53"/>
      <c r="K63" s="53"/>
      <c r="L63" s="53"/>
      <c r="M63" s="53"/>
      <c r="N63" s="53"/>
      <c r="O63" s="33"/>
      <c r="P63" s="33"/>
      <c r="Q63" s="33"/>
      <c r="R63" s="34"/>
      <c r="S63" s="34"/>
      <c r="T63" s="34"/>
      <c r="U63" s="34"/>
      <c r="V63" s="34"/>
      <c r="W63" s="34"/>
      <c r="X63" s="33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53"/>
      <c r="J64" s="53"/>
      <c r="K64" s="53"/>
      <c r="L64" s="53"/>
      <c r="M64" s="53"/>
      <c r="N64" s="53"/>
      <c r="O64" s="33"/>
      <c r="P64" s="33"/>
      <c r="Q64" s="33"/>
      <c r="R64" s="34"/>
      <c r="S64" s="34"/>
      <c r="T64" s="34"/>
      <c r="U64" s="34"/>
      <c r="V64" s="34"/>
      <c r="W64" s="34"/>
      <c r="X64" s="33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53"/>
      <c r="J65" s="53"/>
      <c r="K65" s="53"/>
      <c r="L65" s="53"/>
      <c r="M65" s="53"/>
      <c r="N65" s="53"/>
      <c r="O65" s="33"/>
      <c r="P65" s="33"/>
      <c r="Q65" s="33"/>
      <c r="R65" s="34"/>
      <c r="S65" s="34"/>
      <c r="T65" s="34"/>
      <c r="U65" s="34"/>
      <c r="V65" s="34"/>
      <c r="W65" s="34"/>
      <c r="X65" s="33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53"/>
      <c r="J66" s="53"/>
      <c r="K66" s="53"/>
      <c r="L66" s="53"/>
      <c r="M66" s="53"/>
      <c r="N66" s="53"/>
      <c r="O66" s="33"/>
      <c r="P66" s="33"/>
      <c r="Q66" s="33"/>
      <c r="R66" s="34"/>
      <c r="S66" s="34"/>
      <c r="T66" s="34"/>
      <c r="U66" s="34"/>
      <c r="V66" s="34"/>
      <c r="W66" s="34"/>
      <c r="X66" s="33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53"/>
      <c r="J67" s="53"/>
      <c r="K67" s="53"/>
      <c r="L67" s="53"/>
      <c r="M67" s="53"/>
      <c r="N67" s="53"/>
      <c r="O67" s="33"/>
      <c r="P67" s="33"/>
      <c r="Q67" s="33"/>
      <c r="R67" s="34"/>
      <c r="S67" s="34"/>
      <c r="T67" s="34"/>
      <c r="U67" s="34"/>
      <c r="V67" s="34"/>
      <c r="W67" s="34"/>
      <c r="X67" s="33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53"/>
      <c r="J68" s="53"/>
      <c r="K68" s="53"/>
      <c r="L68" s="53"/>
      <c r="M68" s="53"/>
      <c r="N68" s="53"/>
      <c r="O68" s="33"/>
      <c r="P68" s="33"/>
      <c r="Q68" s="33"/>
      <c r="R68" s="34"/>
      <c r="S68" s="34"/>
      <c r="T68" s="34"/>
      <c r="U68" s="34"/>
      <c r="V68" s="34"/>
      <c r="W68" s="34"/>
      <c r="X68" s="33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October</v>
      </c>
      <c r="H69" s="59"/>
      <c r="I69" s="53"/>
      <c r="J69" s="53"/>
      <c r="K69" s="53"/>
      <c r="L69" s="53"/>
      <c r="M69" s="53"/>
      <c r="N69" s="53"/>
      <c r="O69" s="33"/>
      <c r="P69" s="33"/>
      <c r="Q69" s="33"/>
      <c r="R69" s="34"/>
      <c r="S69" s="34"/>
      <c r="T69" s="34"/>
      <c r="U69" s="34"/>
      <c r="V69" s="34"/>
      <c r="W69" s="34"/>
      <c r="X69" s="33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53"/>
      <c r="J70" s="53"/>
      <c r="K70" s="53"/>
      <c r="L70" s="53"/>
      <c r="M70" s="53"/>
      <c r="N70" s="53"/>
      <c r="O70" s="33"/>
      <c r="P70" s="33"/>
      <c r="Q70" s="33"/>
      <c r="R70" s="34"/>
      <c r="S70" s="34"/>
      <c r="T70" s="34"/>
      <c r="U70" s="34"/>
      <c r="V70" s="34"/>
      <c r="W70" s="34"/>
      <c r="X70" s="33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53"/>
      <c r="J71" s="53"/>
      <c r="K71" s="53"/>
      <c r="L71" s="53"/>
      <c r="M71" s="53"/>
      <c r="N71" s="53"/>
      <c r="O71" s="33"/>
      <c r="P71" s="33"/>
      <c r="Q71" s="33"/>
      <c r="R71" s="34"/>
      <c r="S71" s="34"/>
      <c r="T71" s="34"/>
      <c r="U71" s="34"/>
      <c r="V71" s="34"/>
      <c r="W71" s="34"/>
      <c r="X71" s="33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53"/>
      <c r="J72" s="53"/>
      <c r="K72" s="53"/>
      <c r="L72" s="53"/>
      <c r="M72" s="53"/>
      <c r="N72" s="53"/>
      <c r="O72" s="33"/>
      <c r="P72" s="33"/>
      <c r="Q72" s="33"/>
      <c r="R72" s="34"/>
      <c r="S72" s="34"/>
      <c r="T72" s="34"/>
      <c r="U72" s="34"/>
      <c r="V72" s="34"/>
      <c r="W72" s="34"/>
      <c r="X72" s="33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53"/>
      <c r="J73" s="53"/>
      <c r="K73" s="53"/>
      <c r="L73" s="53"/>
      <c r="M73" s="53"/>
      <c r="N73" s="53"/>
      <c r="O73" s="33"/>
      <c r="P73" s="33"/>
      <c r="Q73" s="33"/>
      <c r="R73" s="34"/>
      <c r="S73" s="34"/>
      <c r="T73" s="34"/>
      <c r="U73" s="34"/>
      <c r="V73" s="34"/>
      <c r="W73" s="34"/>
      <c r="X73" s="33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53"/>
      <c r="J74" s="53"/>
      <c r="K74" s="53"/>
      <c r="L74" s="53"/>
      <c r="M74" s="53"/>
      <c r="N74" s="53"/>
      <c r="O74" s="33"/>
      <c r="P74" s="33"/>
      <c r="Q74" s="33"/>
      <c r="R74" s="34"/>
      <c r="S74" s="34"/>
      <c r="T74" s="34"/>
      <c r="U74" s="34"/>
      <c r="V74" s="34"/>
      <c r="W74" s="34"/>
      <c r="X74" s="33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53"/>
      <c r="J75" s="53"/>
      <c r="K75" s="53"/>
      <c r="L75" s="53"/>
      <c r="M75" s="53"/>
      <c r="N75" s="53"/>
      <c r="O75" s="33"/>
      <c r="P75" s="33"/>
      <c r="Q75" s="33"/>
      <c r="R75" s="34"/>
      <c r="S75" s="34"/>
      <c r="T75" s="34"/>
      <c r="U75" s="34"/>
      <c r="V75" s="34"/>
      <c r="W75" s="34"/>
      <c r="X75" s="33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53"/>
      <c r="J76" s="53"/>
      <c r="K76" s="53"/>
      <c r="L76" s="53"/>
      <c r="M76" s="53"/>
      <c r="N76" s="53"/>
      <c r="O76" s="33"/>
      <c r="P76" s="33"/>
      <c r="Q76" s="33"/>
      <c r="R76" s="34"/>
      <c r="S76" s="34"/>
      <c r="T76" s="34"/>
      <c r="U76" s="34"/>
      <c r="V76" s="34"/>
      <c r="W76" s="34"/>
      <c r="X76" s="33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53"/>
      <c r="J77" s="53"/>
      <c r="K77" s="53"/>
      <c r="L77" s="53"/>
      <c r="M77" s="53"/>
      <c r="N77" s="53"/>
      <c r="O77" s="33"/>
      <c r="P77" s="33"/>
      <c r="Q77" s="33"/>
      <c r="R77" s="34"/>
      <c r="S77" s="34"/>
      <c r="T77" s="34"/>
      <c r="U77" s="34"/>
      <c r="V77" s="34"/>
      <c r="W77" s="34"/>
      <c r="X77" s="33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53"/>
      <c r="J78" s="53"/>
      <c r="K78" s="53"/>
      <c r="L78" s="53"/>
      <c r="M78" s="53"/>
      <c r="N78" s="53"/>
      <c r="O78" s="33"/>
      <c r="P78" s="33"/>
      <c r="Q78" s="33"/>
      <c r="R78" s="34"/>
      <c r="S78" s="34"/>
      <c r="T78" s="34"/>
      <c r="U78" s="34"/>
      <c r="V78" s="34"/>
      <c r="W78" s="34"/>
      <c r="X78" s="33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53"/>
      <c r="J79" s="53"/>
      <c r="K79" s="53"/>
      <c r="L79" s="53"/>
      <c r="M79" s="53"/>
      <c r="N79" s="53"/>
      <c r="O79" s="33"/>
      <c r="P79" s="33"/>
      <c r="Q79" s="33"/>
      <c r="R79" s="34"/>
      <c r="S79" s="34"/>
      <c r="T79" s="34"/>
      <c r="U79" s="34"/>
      <c r="V79" s="34"/>
      <c r="W79" s="34"/>
      <c r="X79" s="33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53"/>
      <c r="J80" s="53"/>
      <c r="K80" s="53"/>
      <c r="L80" s="53"/>
      <c r="M80" s="53"/>
      <c r="N80" s="53"/>
      <c r="O80" s="33"/>
      <c r="P80" s="33"/>
      <c r="Q80" s="33"/>
      <c r="R80" s="34"/>
      <c r="S80" s="34"/>
      <c r="T80" s="34"/>
      <c r="U80" s="34"/>
      <c r="V80" s="34"/>
      <c r="W80" s="34"/>
      <c r="X80" s="33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53"/>
      <c r="J81" s="53"/>
      <c r="K81" s="53"/>
      <c r="L81" s="53"/>
      <c r="M81" s="53"/>
      <c r="N81" s="53"/>
      <c r="O81" s="33"/>
      <c r="P81" s="33"/>
      <c r="Q81" s="33"/>
      <c r="R81" s="34"/>
      <c r="S81" s="34"/>
      <c r="T81" s="34"/>
      <c r="U81" s="34"/>
      <c r="V81" s="34"/>
      <c r="W81" s="34"/>
      <c r="X81" s="33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53"/>
      <c r="J82" s="53"/>
      <c r="K82" s="53"/>
      <c r="L82" s="53"/>
      <c r="M82" s="53"/>
      <c r="N82" s="53"/>
      <c r="O82" s="33"/>
      <c r="P82" s="33"/>
      <c r="Q82" s="33"/>
      <c r="R82" s="34"/>
      <c r="S82" s="34"/>
      <c r="T82" s="34"/>
      <c r="U82" s="34"/>
      <c r="V82" s="34"/>
      <c r="W82" s="34"/>
      <c r="X82" s="33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53"/>
      <c r="J83" s="53"/>
      <c r="K83" s="53"/>
      <c r="L83" s="53"/>
      <c r="M83" s="53"/>
      <c r="N83" s="53"/>
      <c r="O83" s="33"/>
      <c r="P83" s="33"/>
      <c r="Q83" s="33"/>
      <c r="R83" s="34"/>
      <c r="S83" s="34"/>
      <c r="T83" s="34"/>
      <c r="U83" s="34"/>
      <c r="V83" s="34"/>
      <c r="W83" s="34"/>
      <c r="X83" s="33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53"/>
      <c r="J84" s="53"/>
      <c r="K84" s="53"/>
      <c r="L84" s="53"/>
      <c r="M84" s="53"/>
      <c r="N84" s="53"/>
      <c r="O84" s="33"/>
      <c r="P84" s="33"/>
      <c r="Q84" s="33"/>
      <c r="R84" s="34"/>
      <c r="S84" s="34"/>
      <c r="T84" s="34"/>
      <c r="U84" s="34"/>
      <c r="V84" s="34"/>
      <c r="W84" s="34"/>
      <c r="X84" s="33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53"/>
      <c r="J85" s="53"/>
      <c r="K85" s="53"/>
      <c r="L85" s="53"/>
      <c r="M85" s="53"/>
      <c r="N85" s="53"/>
      <c r="O85" s="33"/>
      <c r="P85" s="33"/>
      <c r="Q85" s="33"/>
      <c r="R85" s="34"/>
      <c r="S85" s="34"/>
      <c r="T85" s="34"/>
      <c r="U85" s="34"/>
      <c r="V85" s="34"/>
      <c r="W85" s="34"/>
      <c r="X85" s="33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53"/>
      <c r="J86" s="53"/>
      <c r="K86" s="53"/>
      <c r="L86" s="53"/>
      <c r="M86" s="53"/>
      <c r="N86" s="5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53"/>
      <c r="J87" s="53"/>
      <c r="K87" s="53"/>
      <c r="L87" s="53"/>
      <c r="M87" s="53"/>
      <c r="N87" s="5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53"/>
      <c r="J88" s="53"/>
      <c r="K88" s="53"/>
      <c r="L88" s="53"/>
      <c r="M88" s="53"/>
      <c r="N88" s="5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53"/>
      <c r="J89" s="53"/>
      <c r="K89" s="53"/>
      <c r="L89" s="53"/>
      <c r="M89" s="53"/>
      <c r="N89" s="5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53"/>
      <c r="J90" s="53"/>
      <c r="K90" s="53"/>
      <c r="L90" s="53"/>
      <c r="M90" s="53"/>
      <c r="N90" s="5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 t="s">
        <v>275</v>
      </c>
      <c r="G91" s="127"/>
      <c r="H91" s="128"/>
      <c r="I91" s="53"/>
      <c r="J91" s="53"/>
      <c r="K91" s="53"/>
      <c r="L91" s="53"/>
      <c r="M91" s="53"/>
      <c r="N91" s="5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53"/>
      <c r="J92" s="53"/>
      <c r="K92" s="53"/>
      <c r="L92" s="53"/>
      <c r="M92" s="53"/>
      <c r="N92" s="53"/>
      <c r="O92" s="33"/>
      <c r="P92" s="33"/>
      <c r="Q92" s="33"/>
      <c r="R92" s="34"/>
      <c r="S92" s="34"/>
      <c r="T92" s="34"/>
      <c r="U92" s="34"/>
      <c r="V92" s="34"/>
      <c r="W92" s="34"/>
      <c r="X92" s="33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53"/>
      <c r="J93" s="53"/>
      <c r="K93" s="53"/>
      <c r="L93" s="53"/>
      <c r="M93" s="53"/>
      <c r="N93" s="5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276</v>
      </c>
      <c r="G94" s="139"/>
      <c r="H94" s="66"/>
      <c r="I94" s="53"/>
      <c r="J94" s="53"/>
      <c r="K94" s="53"/>
      <c r="L94" s="53"/>
      <c r="M94" s="53"/>
      <c r="N94" s="5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53"/>
      <c r="J95" s="53"/>
      <c r="K95" s="53"/>
      <c r="L95" s="53"/>
      <c r="M95" s="53"/>
      <c r="N95" s="5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53"/>
      <c r="J96" s="53"/>
      <c r="K96" s="53"/>
      <c r="L96" s="53"/>
      <c r="M96" s="53"/>
      <c r="N96" s="5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53"/>
      <c r="J97" s="53"/>
      <c r="K97" s="53"/>
      <c r="L97" s="53"/>
      <c r="M97" s="53"/>
      <c r="N97" s="5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53"/>
      <c r="J98" s="53"/>
      <c r="K98" s="53"/>
      <c r="L98" s="53"/>
      <c r="M98" s="53"/>
      <c r="N98" s="5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1"/>
      <c r="Z98" s="1"/>
      <c r="AA98" s="1"/>
      <c r="AB98" s="1"/>
      <c r="AC98" s="1"/>
    </row>
    <row r="99" spans="1:29">
      <c r="A99" s="141"/>
      <c r="B99" s="87"/>
      <c r="C99" s="87"/>
      <c r="D99" s="87"/>
      <c r="E99" s="87"/>
      <c r="F99" s="142" t="s">
        <v>0</v>
      </c>
      <c r="G99" s="143" t="s">
        <v>257</v>
      </c>
      <c r="H99" s="144"/>
      <c r="I99" s="53"/>
      <c r="J99" s="53"/>
      <c r="K99" s="53"/>
      <c r="L99" s="53"/>
      <c r="M99" s="53"/>
      <c r="N99" s="5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45"/>
      <c r="I100" s="53"/>
      <c r="J100" s="53"/>
      <c r="K100" s="53"/>
      <c r="L100" s="53"/>
      <c r="M100" s="53"/>
      <c r="N100" s="5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>
        <f>INTERCALCS!F101</f>
        <v>0</v>
      </c>
      <c r="G101" s="147">
        <f>INTERCALCS!G101</f>
        <v>33010604.481481485</v>
      </c>
      <c r="H101" s="145"/>
      <c r="I101" s="53"/>
      <c r="J101" s="53"/>
      <c r="K101" s="53"/>
      <c r="L101" s="53"/>
      <c r="M101" s="53"/>
      <c r="N101" s="5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6">
        <f>INTERCALCS!F102</f>
        <v>0</v>
      </c>
      <c r="G102" s="147">
        <f>INTERCALCS!G102</f>
        <v>0</v>
      </c>
      <c r="H102" s="145"/>
      <c r="I102" s="53"/>
      <c r="J102" s="53"/>
      <c r="K102" s="53"/>
      <c r="L102" s="53"/>
      <c r="M102" s="53"/>
      <c r="N102" s="5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6">
        <f>INTERCALCS!F103</f>
        <v>0</v>
      </c>
      <c r="G103" s="147">
        <f>INTERCALCS!G103</f>
        <v>0</v>
      </c>
      <c r="H103" s="145"/>
      <c r="I103" s="53"/>
      <c r="J103" s="53"/>
      <c r="K103" s="53"/>
      <c r="L103" s="53"/>
      <c r="M103" s="53"/>
      <c r="N103" s="5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33010604.481481485</v>
      </c>
      <c r="H104" s="149"/>
      <c r="I104" s="53"/>
      <c r="J104" s="53"/>
      <c r="K104" s="53"/>
      <c r="L104" s="53"/>
      <c r="M104" s="53"/>
      <c r="N104" s="5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53"/>
      <c r="J105" s="53"/>
      <c r="K105" s="53"/>
      <c r="L105" s="53"/>
      <c r="M105" s="53"/>
      <c r="N105" s="5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53"/>
      <c r="J106" s="53"/>
      <c r="K106" s="53"/>
      <c r="L106" s="53"/>
      <c r="M106" s="53"/>
      <c r="N106" s="5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f>INTERCALCS!F107</f>
        <v>40452</v>
      </c>
      <c r="G107" s="151">
        <f>INTERCALCS!G107</f>
        <v>40482</v>
      </c>
      <c r="H107" s="152"/>
      <c r="I107" s="53"/>
      <c r="J107" s="53"/>
      <c r="K107" s="53"/>
      <c r="L107" s="53"/>
      <c r="M107" s="53"/>
      <c r="N107" s="5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53"/>
      <c r="J108" s="53"/>
      <c r="K108" s="53"/>
      <c r="L108" s="53"/>
      <c r="M108" s="53"/>
      <c r="N108" s="5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53"/>
      <c r="J109" s="53"/>
      <c r="K109" s="53"/>
      <c r="L109" s="53"/>
      <c r="M109" s="53"/>
      <c r="N109" s="5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53"/>
      <c r="J110" s="53"/>
      <c r="K110" s="53"/>
      <c r="L110" s="53"/>
      <c r="M110" s="53"/>
      <c r="N110" s="5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53"/>
      <c r="J111" s="53"/>
      <c r="K111" s="53"/>
      <c r="L111" s="53"/>
      <c r="M111" s="53"/>
      <c r="N111" s="5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53"/>
      <c r="J112" s="53"/>
      <c r="K112" s="53"/>
      <c r="L112" s="53"/>
      <c r="M112" s="53"/>
      <c r="N112" s="5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53"/>
      <c r="J113" s="53"/>
      <c r="K113" s="53"/>
      <c r="L113" s="53"/>
      <c r="M113" s="53"/>
      <c r="N113" s="5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53"/>
      <c r="J114" s="53"/>
      <c r="K114" s="53"/>
      <c r="L114" s="53"/>
      <c r="M114" s="53"/>
      <c r="N114" s="5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53"/>
      <c r="J115" s="53"/>
      <c r="K115" s="53"/>
      <c r="L115" s="53"/>
      <c r="M115" s="53"/>
      <c r="N115" s="5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53"/>
      <c r="J116" s="53"/>
      <c r="K116" s="53"/>
      <c r="L116" s="53"/>
      <c r="M116" s="53"/>
      <c r="N116" s="5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53"/>
      <c r="J117" s="53"/>
      <c r="K117" s="53"/>
      <c r="L117" s="53"/>
      <c r="M117" s="53"/>
      <c r="N117" s="5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INTERCALCS!D118</f>
        <v>16608073.852752253</v>
      </c>
      <c r="E118" s="162">
        <f>INTERCALCS!E118</f>
        <v>0.19509413329660752</v>
      </c>
      <c r="F118" s="130"/>
      <c r="G118" s="160"/>
      <c r="H118" s="105"/>
      <c r="I118" s="53"/>
      <c r="J118" s="53"/>
      <c r="K118" s="53"/>
      <c r="L118" s="53"/>
      <c r="M118" s="53"/>
      <c r="N118" s="5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INTERCALCS!D119</f>
        <v>68520441.147247747</v>
      </c>
      <c r="E119" s="166">
        <f>INTERCALCS!E119</f>
        <v>0.80490586670339248</v>
      </c>
      <c r="F119" s="138"/>
      <c r="G119" s="160"/>
      <c r="H119" s="117"/>
      <c r="I119" s="53"/>
      <c r="J119" s="53"/>
      <c r="K119" s="53"/>
      <c r="L119" s="53"/>
      <c r="M119" s="53"/>
      <c r="N119" s="5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53"/>
      <c r="J120" s="53"/>
      <c r="K120" s="53"/>
      <c r="L120" s="53"/>
      <c r="M120" s="53"/>
      <c r="N120" s="5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53"/>
      <c r="J121" s="53"/>
      <c r="K121" s="53"/>
      <c r="L121" s="53"/>
      <c r="M121" s="53"/>
      <c r="N121" s="5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1"/>
      <c r="Z121" s="1"/>
      <c r="AA121" s="1"/>
      <c r="AB121" s="1"/>
      <c r="AC121" s="1"/>
    </row>
    <row r="122" spans="1:29">
      <c r="A122" s="202" t="s">
        <v>288</v>
      </c>
      <c r="B122" s="203"/>
      <c r="C122" s="203"/>
      <c r="D122" s="203"/>
      <c r="E122" s="203"/>
      <c r="F122" s="203"/>
      <c r="G122" s="203"/>
      <c r="H122" s="204"/>
      <c r="I122" s="53"/>
      <c r="J122" s="53"/>
      <c r="K122" s="53"/>
      <c r="L122" s="53"/>
      <c r="M122" s="53"/>
      <c r="N122" s="5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1"/>
      <c r="Z122" s="1"/>
      <c r="AA122" s="1"/>
      <c r="AB122" s="1"/>
      <c r="AC122" s="1"/>
    </row>
    <row r="123" spans="1:29">
      <c r="A123" s="205"/>
      <c r="B123" s="206"/>
      <c r="C123" s="206"/>
      <c r="D123" s="206"/>
      <c r="E123" s="206"/>
      <c r="F123" s="206"/>
      <c r="G123" s="206"/>
      <c r="H123" s="207"/>
      <c r="I123" s="53"/>
      <c r="J123" s="53"/>
      <c r="K123" s="53"/>
      <c r="L123" s="53"/>
      <c r="M123" s="53"/>
      <c r="N123" s="5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1"/>
      <c r="Z123" s="1"/>
      <c r="AA123" s="1"/>
      <c r="AB123" s="1"/>
      <c r="AC123" s="1"/>
    </row>
    <row r="124" spans="1:29">
      <c r="A124" s="205" t="s">
        <v>284</v>
      </c>
      <c r="B124" s="206"/>
      <c r="C124" s="206"/>
      <c r="D124" s="206"/>
      <c r="E124" s="206"/>
      <c r="F124" s="206"/>
      <c r="G124" s="206"/>
      <c r="H124" s="207"/>
      <c r="I124" s="53"/>
      <c r="J124" s="53"/>
      <c r="K124" s="53"/>
      <c r="L124" s="53"/>
      <c r="M124" s="53"/>
      <c r="N124" s="5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53"/>
      <c r="J125" s="53"/>
      <c r="K125" s="53"/>
      <c r="L125" s="53"/>
      <c r="M125" s="53"/>
      <c r="N125" s="5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53"/>
      <c r="J126" s="53"/>
      <c r="K126" s="53"/>
      <c r="L126" s="53"/>
      <c r="M126" s="53"/>
      <c r="N126" s="5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53"/>
      <c r="J127" s="53"/>
      <c r="K127" s="53"/>
      <c r="L127" s="53"/>
      <c r="M127" s="53"/>
      <c r="N127" s="5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1"/>
      <c r="Z128" s="1"/>
      <c r="AA128" s="1"/>
      <c r="AB128" s="1"/>
      <c r="AC128" s="1"/>
    </row>
    <row r="129" spans="1: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1"/>
      <c r="Z129" s="1"/>
      <c r="AA129" s="1"/>
      <c r="AB129" s="1"/>
      <c r="AC129" s="1"/>
    </row>
    <row r="130" spans="1:29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1"/>
      <c r="Z130" s="1"/>
      <c r="AA130" s="1"/>
      <c r="AB130" s="1"/>
      <c r="AC130" s="1"/>
    </row>
    <row r="131" spans="1:29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1"/>
      <c r="Z131" s="1"/>
      <c r="AA131" s="1"/>
      <c r="AB131" s="1"/>
      <c r="AC131" s="1"/>
    </row>
    <row r="132" spans="1:29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1"/>
      <c r="Z132" s="1"/>
      <c r="AA132" s="1"/>
      <c r="AB132" s="1"/>
      <c r="AC132" s="1"/>
    </row>
    <row r="133" spans="1:29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1"/>
      <c r="Z133" s="1"/>
      <c r="AA133" s="1"/>
      <c r="AB133" s="1"/>
      <c r="AC133" s="1"/>
    </row>
    <row r="134" spans="1:29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1"/>
      <c r="Z134" s="1"/>
      <c r="AA134" s="1"/>
      <c r="AB134" s="1"/>
      <c r="AC134" s="1"/>
    </row>
    <row r="135" spans="1:29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1"/>
      <c r="Z135" s="1"/>
      <c r="AA135" s="1"/>
      <c r="AB135" s="1"/>
      <c r="AC135" s="1"/>
    </row>
    <row r="136" spans="1:29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1"/>
      <c r="Z136" s="1"/>
      <c r="AA136" s="1"/>
      <c r="AB136" s="1"/>
      <c r="AC136" s="1"/>
    </row>
    <row r="137" spans="1:29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1"/>
      <c r="Z137" s="1"/>
      <c r="AA137" s="1"/>
      <c r="AB137" s="1"/>
      <c r="AC137" s="1"/>
    </row>
    <row r="138" spans="1:29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9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9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9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9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9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1:2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1:24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1:24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1:24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1:2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1:24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1:24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1:24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1:24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1:24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1:24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1:24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1:24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1:24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1:2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1:24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1:24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1:24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1:24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1:24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1:24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1:24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1:24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1:24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1: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1:24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1:24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1:24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1:24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1:24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1:24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1:24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1:24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1:24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1:24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1:24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1:24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1:24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1:24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1:24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1:24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1:24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1:24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1:24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1:24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1:24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1:24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1:24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1:24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1:24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1:24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1:24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1:24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1:24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1:24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1:24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1:24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1:24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1:24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1:24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1:24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1:24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1:24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1:24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1:24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1:24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1:24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1:24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1:24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1:24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1:24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1:24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1:24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1:24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1:24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1:24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1:24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1:24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1:24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1:24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1:24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1:24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1:24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1:24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1:24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1:24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1:24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1:24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1:24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1:24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1:24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1:24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1:24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1:24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1:24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1:24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1:24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1:24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1:24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1:24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1:24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1:24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1:24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1:24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1:24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1:24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1:24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1:24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1:24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1:24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1:24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1:24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1:24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1:24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1:24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1:24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1:24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1:24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1:24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1:24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1:24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1:24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1:24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1:24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1:24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1:24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1:24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1:24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1:24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1:24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1:24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1:24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1:24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1:24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1:24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1:24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1:24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1:24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1:24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1:24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1:24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1:24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1:24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1:24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1:24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1:24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1:24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1:24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1:24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1:24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1:24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1:24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1:24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1:24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1:24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1:24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1:24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1:24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1:24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1:24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1:24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1:24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1:24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1:24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1:24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1:24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1:24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1:24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1:24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1:24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1:24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1:24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1:24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1:24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1:24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1:24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1:24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1:24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1:24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1:24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1:24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1:24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1:24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1:24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1:24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1:24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1:24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1:24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1:24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1:24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1:24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1:24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1:24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1:24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1:24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1:24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1:24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1:24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1:24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1:24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1:24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1:24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1:24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1:24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1:24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1:24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1:24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1:24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1:24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1:24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1:24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1:24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1:24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1:24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1:24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1:24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1:24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1:24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1:24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1:24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1:24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1:24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1:24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1:24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1:24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1:24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1:24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1:24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1:2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1:2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1:24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1:24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1:24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1:24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1:24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1:24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1:24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1:24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1:24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1:24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1:24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1:24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1:24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1:24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1:24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1:24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1:24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1:24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1:24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1:24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1:24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1:24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1:24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1:24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1:24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1:24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1:24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1:24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1:24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1:24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1:24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1:24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1:24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1:24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1:24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1:24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1:24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1:24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1:24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1:24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1:24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1:24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1:24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1:24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1:24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1:24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1:24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1:24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1:24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1:24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1:24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1:24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1:24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1:24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1:24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1:24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1:24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1:24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1:24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1:24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1:24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1:24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1:24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1:24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1:24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1:24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1:24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1:24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1:24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1:24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1:24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1:24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1:24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1:24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1:24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1:24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1:24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1:24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1:24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1:24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1:24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1:24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1:24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1:24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1:24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1:24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1:24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1:24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1:24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1:24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1:24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1:24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1:24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1:24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1:24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1:24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1:24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1:24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1:24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1:24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1:24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1:24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1:24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1:24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1:24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1:24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1:24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1:24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1:24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1:24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1:24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1:24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1:24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1:24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1:24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1:24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1:24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1:24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1:24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1:24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1:24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1:24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1:24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1:24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1:24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1:24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1:24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1:24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1:24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1:24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1:24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1:24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1:24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1:24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1:24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1:24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1:24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1:24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1:24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1:24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1:24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1:24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1:24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1:24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1:24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1:24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1:24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1:24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1:24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1:24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1:24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1:24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1:24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1:24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1:24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1:24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1:24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1:24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1:24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1:24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1:24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1:24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1:24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1:24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1:24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1:24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1:24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1:24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1:24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1:24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1:24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1:24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1:24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1:24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1:24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1:24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1:24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1:24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1:24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1:24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1:24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1:24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1:24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1:24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1:24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1:24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1:24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1:24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1:24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1:24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1:24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1:24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1:24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1:24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1:24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1:24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1:24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1:24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1:24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1:24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1:24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1:24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1:24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1:24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1:24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1:24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1:24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1:24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1:24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1:24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1:24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1:24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1:24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1:24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1:24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1:24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1:24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1:24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1:24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1:24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1:24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1:24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1:24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1:24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1:24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1:24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1:24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1:24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1:24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1:24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1:24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1:24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1:24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1:24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1:24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1:24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1:24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1:24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1:24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1:24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1:24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1:24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1:24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1:24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1:24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1:24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1:24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1:24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1:24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1:24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1:24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1:24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1:24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1:24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1:24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1:24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1:24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1:24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1:24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1:24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1:24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1:24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1:24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1:24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1:24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1:24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1:24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1:24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1:24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1:24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1:24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1:24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1:24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1:24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1:24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1:24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1:24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1:24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1:24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1:24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1:24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1:24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1:24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1:24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1:24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1:24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1:24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1:24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1:24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1:24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1:24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1:24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1:24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1:24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1:24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1:24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1:24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1:24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1:24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1:24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1:24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1:24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1:24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1:24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1:24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1:24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1:24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1:24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1:24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1:24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1:24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1:24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1:24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1:24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1:24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1:24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1:24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1:24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1:24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1:24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1:24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1:24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1:24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1:24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1:24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1:24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1:24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1:24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1:24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1:24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1:24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1:24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1:24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1:24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1:24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1:24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1:24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1:24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1:24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1:24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1:24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1:24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1:24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1:24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1:24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1:24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1:24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1:24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1:24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1:24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1:24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1:24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1:24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1:24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1:24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1:24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1:24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1:24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1:24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1:24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1:24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1:24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1:24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1:24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1:24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1:24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1:24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1:24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1:24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1:24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1:24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1:24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1:24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1:24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1:24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1:24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1:24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1:24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1:24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1:24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1:24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1:24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1:24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1:24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1:24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1:24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1:24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1:24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1:24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1:24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1:24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1:24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1:24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1:24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1:24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1:24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1:24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1:24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1:24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1:24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1:24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1:24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1:24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1:24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1:24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1:24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1:24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1:24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1:24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1:24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1:24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1:24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1:24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1:24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1:24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1:24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1:24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1:24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1:24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1:24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1:24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1:24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1:24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1:24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1:24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1:24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1:24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1:24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1:24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1:24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1:24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1:24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1:24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1:24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1:24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1:24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1:24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1:24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1:24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1:24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1:24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1:24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1:24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1:24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1:24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1:24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1:24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1:24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1:24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1:24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1:24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1:24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1:24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1:24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1:24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1:24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1:24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1:24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1:24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1:24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1:24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1:24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1:24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1:24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1:24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1:24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1:24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1:24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1:24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1:24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1:24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1:24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1:24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1:24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1:24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1:24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1:24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1:24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1:24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1:24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1:24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1:24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1:24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1:24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1:24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1:24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1:24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1:24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1:24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1:24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1:24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1:24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1:24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1:24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1:24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1:24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1:24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1:24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1:24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1:24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1:24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1:24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1:24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1:24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1:24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1:24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1:24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1:24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1:24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1:24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1:24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1:24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1:24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1:24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1:24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1:24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1:24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1:24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1:24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1:24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1:24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1:24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1:24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1:24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1:24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1:24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1:24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1:24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1:24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1:24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1:24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1:24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1:24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1:24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1:24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1:24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1:24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1:24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1:24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1:24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1:24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1:24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1:24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1:24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1:24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1:24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1:24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1:24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1:24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1:24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1:24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1:24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1:24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1:24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1:24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1:24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1:24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1:24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1:24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1:24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1:24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1:24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1:24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1:24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1:24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1:24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1:24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1:24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1:24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1:24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1:24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1:24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1:24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1:24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1:24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1:24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1:24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1:24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1:24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1:24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1:24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1:24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1:24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1:24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1:24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1:24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1:24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1:24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1:24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1:24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1:24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1:24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1:24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1:24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1:24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1:24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1:24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1:24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1:24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1:24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1:24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1:24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1:24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1:24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1:24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1:24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1:24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1:24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1:24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1:24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1:24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1:24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1:24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1:24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1:24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1:24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1:24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1:24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1:24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1:24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1:24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1:24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1:24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1:24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1:24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1:24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1:24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1:24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1:24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1:24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1:24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1:24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1:24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1:24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1:24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1:24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1:24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1:24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1:24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1:24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1:24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1:24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1:24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1:24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1:24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1:24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1:24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1:24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1:24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1:24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1:24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1:24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1:24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1:24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1:24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1:24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1:24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1:24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1:24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1:24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1:24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1:24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1:24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1:24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1:24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1:24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1:24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1:24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1:24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1:24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1:24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1:24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1:24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1:24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1:24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1:24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1:24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1:24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1:24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1:24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1:24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1:24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1:24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1:24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1:24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1.5546875" customWidth="1"/>
    <col min="5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40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40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171"/>
      <c r="K3" s="3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40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INPUTS!$D$2</f>
        <v>2010</v>
      </c>
      <c r="H5" s="59"/>
      <c r="I5" s="171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40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INPUTS!$D$1</f>
        <v>October</v>
      </c>
      <c r="H7" s="59"/>
      <c r="I7" s="171"/>
      <c r="K7" s="33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40"/>
      <c r="K8" s="33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171"/>
      <c r="K9" s="33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40"/>
      <c r="K10" s="33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40"/>
      <c r="K11" s="33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40"/>
      <c r="K12" s="33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172"/>
      <c r="K13" s="33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40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40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41"/>
      <c r="K16" s="33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INPUTS!E26+INPUTS!E36</f>
        <v>7382833</v>
      </c>
      <c r="E17" s="73">
        <f>INPUTS!E27</f>
        <v>85128515</v>
      </c>
      <c r="F17" s="73">
        <f>G104</f>
        <v>33010604.481481485</v>
      </c>
      <c r="G17" s="73">
        <f>H104</f>
        <v>311214.65255322913</v>
      </c>
      <c r="H17" s="74">
        <f t="shared" ref="H17:H58" si="0">SUM(D17:G17)</f>
        <v>125833167.13403472</v>
      </c>
      <c r="I17" s="173"/>
      <c r="K17" s="33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173"/>
      <c r="K18" s="33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173"/>
      <c r="K19" s="33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173"/>
      <c r="K20" s="33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INPUTS!E46</f>
        <v>578773</v>
      </c>
      <c r="G21" s="73">
        <f>INPUTS!E69</f>
        <v>130202.75</v>
      </c>
      <c r="H21" s="76">
        <f t="shared" si="0"/>
        <v>708975.75</v>
      </c>
      <c r="I21" s="173"/>
      <c r="K21" s="33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173"/>
      <c r="K22" s="33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173"/>
      <c r="K23" s="33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173"/>
      <c r="K24" s="33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173"/>
      <c r="K25" s="33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173"/>
      <c r="K26" s="33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578773</v>
      </c>
      <c r="G27" s="77">
        <f>SUM(G18:G26)</f>
        <v>130202.75</v>
      </c>
      <c r="H27" s="76">
        <f t="shared" si="0"/>
        <v>708975.75</v>
      </c>
      <c r="I27" s="173"/>
      <c r="K27" s="33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7382833</v>
      </c>
      <c r="E28" s="77">
        <f>E17-E27</f>
        <v>85128515</v>
      </c>
      <c r="F28" s="77">
        <f>F17-F27</f>
        <v>32431831.481481485</v>
      </c>
      <c r="G28" s="77">
        <f>G17-G27</f>
        <v>181011.90255322913</v>
      </c>
      <c r="H28" s="76">
        <f t="shared" si="0"/>
        <v>125124191.38403472</v>
      </c>
      <c r="I28" s="173"/>
      <c r="K28" s="33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Q37*T37</f>
        <v>7359.266742828072</v>
      </c>
      <c r="E29" s="78">
        <f>Q37*V37</f>
        <v>86789.565596821223</v>
      </c>
      <c r="F29" s="75">
        <v>0</v>
      </c>
      <c r="G29" s="75">
        <v>0</v>
      </c>
      <c r="H29" s="76">
        <f t="shared" si="0"/>
        <v>94148.832339649292</v>
      </c>
      <c r="I29" s="173"/>
      <c r="K29" s="33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173"/>
      <c r="K30" s="33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Q39*T37</f>
        <v>3865.133360206552</v>
      </c>
      <c r="E31" s="78">
        <f>Q39*V37</f>
        <v>45582.427846228355</v>
      </c>
      <c r="F31" s="75">
        <v>0</v>
      </c>
      <c r="G31" s="75">
        <v>0</v>
      </c>
      <c r="H31" s="76">
        <f t="shared" si="0"/>
        <v>49447.561206434904</v>
      </c>
      <c r="I31" s="173"/>
      <c r="K31" s="33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173"/>
      <c r="K32" s="33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173"/>
      <c r="K33" s="33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Q42*T37</f>
        <v>1601.1057729059521</v>
      </c>
      <c r="E34" s="78">
        <f>Q42*V37</f>
        <v>18882.217394890893</v>
      </c>
      <c r="F34" s="78"/>
      <c r="G34" s="78"/>
      <c r="H34" s="76">
        <f t="shared" si="0"/>
        <v>20483.323167796843</v>
      </c>
      <c r="I34" s="173"/>
      <c r="K34" s="33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173"/>
      <c r="K35" s="33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173"/>
      <c r="K36" s="33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173"/>
      <c r="K37" s="33"/>
      <c r="L37" s="1"/>
      <c r="M37" s="2">
        <f>IF(INPUTS!G9&gt;0,INPUTS!G6/INPUTS!$G$9,0)</f>
        <v>0.57379933501362734</v>
      </c>
      <c r="N37" s="1"/>
      <c r="O37" s="9">
        <f>M37*INPUTS!G20</f>
        <v>16617.268907948099</v>
      </c>
      <c r="P37" s="1"/>
      <c r="Q37" s="7">
        <f>O37/$T$47</f>
        <v>94148.832339649292</v>
      </c>
      <c r="R37" s="2"/>
      <c r="S37" s="2"/>
      <c r="T37" s="2">
        <f>INPUTS!E26/+INPUTS!E28</f>
        <v>7.8166309235561629E-2</v>
      </c>
      <c r="U37" s="2"/>
      <c r="V37" s="2">
        <f>INPUTS!E27/+INPUTS!E28</f>
        <v>0.92183369076443833</v>
      </c>
      <c r="W37" s="4"/>
      <c r="X37" s="4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173"/>
      <c r="K38" s="33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173"/>
      <c r="K39" s="33"/>
      <c r="L39" s="1"/>
      <c r="M39" s="2">
        <f>IF(INPUTS!G9&gt;0,INPUTS!G7/INPUTS!$G$9,0)</f>
        <v>0.30136303375426099</v>
      </c>
      <c r="N39" s="1"/>
      <c r="O39" s="9">
        <f>M39*INPUTS!G20</f>
        <v>8727.494552935761</v>
      </c>
      <c r="P39" s="1"/>
      <c r="Q39" s="7">
        <f>O39/$T$47</f>
        <v>49447.561206434912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173"/>
      <c r="K40" s="33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173"/>
      <c r="K41" s="33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173"/>
      <c r="K42" s="33"/>
      <c r="L42" s="1"/>
      <c r="M42" s="2">
        <f>IF(INPUTS!G9&gt;0,INPUTS!G8/INPUTS!$G$9,0)</f>
        <v>0.12483763123211178</v>
      </c>
      <c r="N42" s="1"/>
      <c r="O42" s="9">
        <f>M42*INPUTS!G20</f>
        <v>3615.3065391161435</v>
      </c>
      <c r="P42" s="1"/>
      <c r="Q42" s="7">
        <f>O42/$T$47</f>
        <v>20483.323167796847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173"/>
      <c r="K43" s="33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173"/>
      <c r="K44" s="33"/>
      <c r="L44" s="1"/>
      <c r="M44" s="1"/>
      <c r="N44" s="1"/>
      <c r="O44" s="47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173"/>
      <c r="K45" s="33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173"/>
      <c r="K46" s="33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173"/>
      <c r="K47" s="33"/>
      <c r="L47" s="1"/>
      <c r="M47" s="1"/>
      <c r="N47" s="1"/>
      <c r="O47" s="1"/>
      <c r="P47" s="1"/>
      <c r="Q47" s="1" t="s">
        <v>174</v>
      </c>
      <c r="R47" s="2"/>
      <c r="S47" s="2"/>
      <c r="T47" s="48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12825.505875940577</v>
      </c>
      <c r="E48" s="77">
        <f>SUM(E29:E47)</f>
        <v>151254.21083794048</v>
      </c>
      <c r="F48" s="77">
        <f>SUM(F29:F47)</f>
        <v>0</v>
      </c>
      <c r="G48" s="77">
        <f>SUM(G29:G47)</f>
        <v>0</v>
      </c>
      <c r="H48" s="76">
        <f t="shared" si="0"/>
        <v>164079.71671388106</v>
      </c>
      <c r="I48" s="173"/>
      <c r="K48" s="33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7205593.4941240596</v>
      </c>
      <c r="E49" s="77">
        <f>E58-SUM(E50:E57)</f>
        <v>84977260.789162055</v>
      </c>
      <c r="F49" s="77">
        <f>F58-SUM(F50:F57)</f>
        <v>32431831.481481485</v>
      </c>
      <c r="G49" s="77">
        <f>G58-SUM(G50:G57)</f>
        <v>181011.90255322913</v>
      </c>
      <c r="H49" s="76">
        <f t="shared" si="0"/>
        <v>124795697.66732082</v>
      </c>
      <c r="I49" s="173"/>
      <c r="K49" s="33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INPUTS!E36</f>
        <v>164414</v>
      </c>
      <c r="E50" s="78"/>
      <c r="F50" s="75">
        <v>0</v>
      </c>
      <c r="G50" s="75">
        <v>0</v>
      </c>
      <c r="H50" s="76">
        <f t="shared" si="0"/>
        <v>164414</v>
      </c>
      <c r="I50" s="173"/>
      <c r="K50" s="33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173"/>
      <c r="K51" s="33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173"/>
      <c r="K52" s="33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173"/>
      <c r="K53" s="33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173"/>
      <c r="K54" s="33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173"/>
      <c r="K55" s="33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173"/>
      <c r="K56" s="33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173"/>
      <c r="K57" s="33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7370007.4941240596</v>
      </c>
      <c r="E58" s="77">
        <f>E28-E48</f>
        <v>84977260.789162055</v>
      </c>
      <c r="F58" s="77">
        <f>F28-F48</f>
        <v>32431831.481481485</v>
      </c>
      <c r="G58" s="77">
        <f>G28-G48</f>
        <v>181011.90255322913</v>
      </c>
      <c r="H58" s="76">
        <f t="shared" si="0"/>
        <v>124960111.66732082</v>
      </c>
      <c r="I58" s="173"/>
      <c r="K58" s="33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173"/>
      <c r="K59" s="33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">
        <v>292</v>
      </c>
      <c r="E60" s="81"/>
      <c r="F60" s="81"/>
      <c r="G60" s="81"/>
      <c r="H60" s="82"/>
      <c r="I60" s="173"/>
      <c r="K60" s="33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173"/>
      <c r="K61" s="33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173"/>
      <c r="K62" s="33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173"/>
      <c r="K63" s="33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40"/>
      <c r="K64" s="33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171"/>
      <c r="K65" s="33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40"/>
      <c r="K66" s="33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171"/>
      <c r="K67" s="33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40"/>
      <c r="K68" s="33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October</v>
      </c>
      <c r="H69" s="59"/>
      <c r="I69" s="171"/>
      <c r="K69" s="33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40"/>
      <c r="K70" s="33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40"/>
      <c r="K71" s="33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40"/>
      <c r="K72" s="33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40"/>
      <c r="K73" s="33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40"/>
      <c r="K74" s="33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40"/>
      <c r="K75" s="33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40"/>
      <c r="K76" s="33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40"/>
      <c r="K77" s="33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40"/>
      <c r="K78" s="33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40"/>
      <c r="K79" s="33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40"/>
      <c r="K80" s="33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40"/>
      <c r="K81" s="33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40"/>
      <c r="K82" s="33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40"/>
      <c r="K83" s="33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40"/>
      <c r="K84" s="33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40"/>
      <c r="K85" s="33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40"/>
      <c r="K86" s="33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40"/>
      <c r="K87" s="33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40"/>
      <c r="K88" s="33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40"/>
      <c r="K89" s="33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172"/>
      <c r="K90" s="33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/>
      <c r="G91" s="127"/>
      <c r="H91" s="128"/>
      <c r="I91" s="174"/>
      <c r="K91" s="33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174"/>
      <c r="K92" s="33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174"/>
      <c r="K93" s="3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255</v>
      </c>
      <c r="G94" s="139"/>
      <c r="H94" s="66"/>
      <c r="I94" s="173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40"/>
      <c r="K95" s="3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40"/>
      <c r="K96" s="3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175"/>
      <c r="K97" s="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40"/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41"/>
      <c r="B99" s="87"/>
      <c r="C99" s="87"/>
      <c r="D99" s="87"/>
      <c r="E99" s="87"/>
      <c r="F99" s="142" t="s">
        <v>0</v>
      </c>
      <c r="G99" s="143" t="s">
        <v>257</v>
      </c>
      <c r="H99" s="143" t="s">
        <v>289</v>
      </c>
      <c r="I99" s="40"/>
      <c r="K99" s="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06"/>
      <c r="I100" s="40"/>
      <c r="K100" s="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/>
      <c r="G101" s="147">
        <f>INPUTS!E42</f>
        <v>33010604.481481485</v>
      </c>
      <c r="H101" s="147">
        <f>INPUTS!E65</f>
        <v>311214.65255322913</v>
      </c>
      <c r="I101" s="40"/>
      <c r="K101" s="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7"/>
      <c r="G102" s="147">
        <f>INPUTS!E55</f>
        <v>0</v>
      </c>
      <c r="H102" s="147">
        <f>INPUTS!E78</f>
        <v>0</v>
      </c>
      <c r="I102" s="40"/>
      <c r="K102" s="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7"/>
      <c r="G103" s="147">
        <f>INPUTS!E59</f>
        <v>0</v>
      </c>
      <c r="H103" s="147">
        <f>INPUTS!E82</f>
        <v>0</v>
      </c>
      <c r="I103" s="40"/>
      <c r="K103" s="3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33010604.481481485</v>
      </c>
      <c r="H104" s="148">
        <f>H101+H102-H103</f>
        <v>311214.65255322913</v>
      </c>
      <c r="I104" s="40"/>
      <c r="K104" s="3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40"/>
      <c r="K105" s="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40"/>
      <c r="K106" s="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v>40452</v>
      </c>
      <c r="G107" s="151">
        <v>40482</v>
      </c>
      <c r="H107" s="152"/>
      <c r="I107" s="40"/>
      <c r="K107" s="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40"/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40"/>
      <c r="K109" s="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40"/>
      <c r="K110" s="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40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40"/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40"/>
      <c r="K113" s="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40"/>
      <c r="K114" s="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40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40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40"/>
      <c r="K117" s="3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INPUTS!J27</f>
        <v>16608073.852752253</v>
      </c>
      <c r="E118" s="162">
        <f>INPUTS!M27</f>
        <v>0.19509413329660752</v>
      </c>
      <c r="F118" s="130"/>
      <c r="G118" s="160"/>
      <c r="H118" s="105"/>
      <c r="I118" s="176"/>
      <c r="J118" s="34"/>
      <c r="K118" s="3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INPUTS!J26</f>
        <v>68520441.147247747</v>
      </c>
      <c r="E119" s="166">
        <f>INPUTS!M26</f>
        <v>0.80490586670339248</v>
      </c>
      <c r="F119" s="138"/>
      <c r="G119" s="160"/>
      <c r="H119" s="117"/>
      <c r="I119" s="176"/>
      <c r="J119" s="34"/>
      <c r="K119" s="3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176"/>
      <c r="J120" s="34"/>
      <c r="K120" s="3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176"/>
      <c r="J121" s="34"/>
      <c r="K121" s="3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2" t="s">
        <v>288</v>
      </c>
      <c r="B122" s="203"/>
      <c r="C122" s="203"/>
      <c r="D122" s="203"/>
      <c r="E122" s="203"/>
      <c r="F122" s="203"/>
      <c r="G122" s="203"/>
      <c r="H122" s="204"/>
      <c r="I122" s="176"/>
      <c r="J122" s="34"/>
      <c r="K122" s="3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5"/>
      <c r="B123" s="206"/>
      <c r="C123" s="206"/>
      <c r="D123" s="206"/>
      <c r="E123" s="206"/>
      <c r="F123" s="206"/>
      <c r="G123" s="206"/>
      <c r="H123" s="207"/>
      <c r="I123" s="176"/>
      <c r="J123" s="34"/>
      <c r="K123" s="3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5" t="s">
        <v>284</v>
      </c>
      <c r="B124" s="206"/>
      <c r="C124" s="206"/>
      <c r="D124" s="206"/>
      <c r="E124" s="206"/>
      <c r="F124" s="206"/>
      <c r="G124" s="206"/>
      <c r="H124" s="207"/>
      <c r="I124" s="176"/>
      <c r="J124" s="34"/>
      <c r="K124" s="3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176"/>
      <c r="J125" s="34"/>
      <c r="K125" s="3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176"/>
      <c r="J126" s="34"/>
      <c r="K126" s="3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176"/>
      <c r="J127" s="34"/>
      <c r="K127" s="3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176"/>
      <c r="J128" s="34"/>
      <c r="K128" s="3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3"/>
      <c r="B129" s="33"/>
      <c r="C129" s="33"/>
      <c r="D129" s="33"/>
      <c r="E129" s="33"/>
      <c r="F129" s="33"/>
      <c r="G129" s="33"/>
      <c r="H129" s="34"/>
      <c r="I129" s="176"/>
      <c r="J129" s="34"/>
      <c r="K129" s="3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3"/>
      <c r="B130" s="33"/>
      <c r="C130" s="33"/>
      <c r="D130" s="33"/>
      <c r="E130" s="33"/>
      <c r="F130" s="33"/>
      <c r="G130" s="33"/>
      <c r="H130" s="34"/>
      <c r="I130" s="176"/>
      <c r="J130" s="34"/>
      <c r="K130" s="3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3"/>
      <c r="B131" s="33"/>
      <c r="C131" s="33"/>
      <c r="D131" s="33"/>
      <c r="E131" s="33"/>
      <c r="F131" s="33"/>
      <c r="G131" s="33"/>
      <c r="H131" s="33"/>
      <c r="I131" s="177"/>
      <c r="J131" s="33"/>
      <c r="K131" s="3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4"/>
      <c r="B132" s="34"/>
      <c r="C132" s="34"/>
      <c r="D132" s="34"/>
      <c r="E132" s="34"/>
      <c r="F132" s="34"/>
      <c r="G132" s="34"/>
      <c r="H132" s="34"/>
      <c r="I132" s="176"/>
      <c r="J132" s="34"/>
      <c r="K132" s="3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4"/>
      <c r="B133" s="34"/>
      <c r="C133" s="34"/>
      <c r="D133" s="34"/>
      <c r="E133" s="34"/>
      <c r="F133" s="34"/>
      <c r="G133" s="34"/>
      <c r="H133" s="34"/>
      <c r="I133" s="176"/>
      <c r="J133" s="34"/>
      <c r="K133" s="3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4"/>
      <c r="B134" s="34"/>
      <c r="C134" s="34"/>
      <c r="D134" s="34"/>
      <c r="E134" s="34"/>
      <c r="F134" s="34"/>
      <c r="G134" s="34"/>
      <c r="H134" s="34"/>
      <c r="I134" s="176"/>
      <c r="J134" s="34"/>
      <c r="K134" s="3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4"/>
      <c r="B135" s="34"/>
      <c r="C135" s="34"/>
      <c r="D135" s="34"/>
      <c r="E135" s="34"/>
      <c r="F135" s="34"/>
      <c r="G135" s="34"/>
      <c r="H135" s="34"/>
      <c r="I135" s="176"/>
      <c r="J135" s="34"/>
      <c r="K135" s="3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4"/>
      <c r="B136" s="34"/>
      <c r="C136" s="34"/>
      <c r="D136" s="34"/>
      <c r="E136" s="34"/>
      <c r="F136" s="34"/>
      <c r="G136" s="34"/>
      <c r="H136" s="34"/>
      <c r="I136" s="176"/>
      <c r="J136" s="34"/>
      <c r="K136" s="3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topLeftCell="R16" colorId="22" zoomScale="87" workbookViewId="0">
      <selection activeCell="V23" sqref="V23:W32"/>
    </sheetView>
  </sheetViews>
  <sheetFormatPr defaultColWidth="9.77734375" defaultRowHeight="15"/>
  <cols>
    <col min="2" max="2" width="13.77734375" customWidth="1"/>
    <col min="4" max="4" width="14.77734375" customWidth="1"/>
    <col min="5" max="5" width="18.55468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60</v>
      </c>
      <c r="E1" s="1" t="s">
        <v>21</v>
      </c>
      <c r="F1" s="10">
        <v>10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October</v>
      </c>
      <c r="AB1" s="6">
        <f>F1</f>
        <v>10</v>
      </c>
      <c r="AC1" s="6"/>
      <c r="AD1" s="6">
        <f>DATE(+AA3,IF(AB1&lt;12,AB1,1),1)</f>
        <v>40452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10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6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10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29556.880000000001</v>
      </c>
      <c r="H6" s="28">
        <f>'[1]2010'!$AA$18</f>
        <v>29556.880000000001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10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15523.46</v>
      </c>
      <c r="H7" s="28">
        <f>'[1]2010'!$AB$18</f>
        <v>15523.46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10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6430.49</v>
      </c>
      <c r="H8" s="29">
        <f>'[1]2010'!$AC$18</f>
        <v>6430.49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 t="str">
        <f t="shared" si="0"/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51510.829999999994</v>
      </c>
      <c r="H9" s="16">
        <f>SUM(H6:H8)</f>
        <v>51510.829999999994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 t="str">
        <f t="shared" si="0"/>
        <v>10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 t="str">
        <f t="shared" si="0"/>
        <v>10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40452</v>
      </c>
      <c r="AB10" s="19"/>
      <c r="AC10" s="1"/>
      <c r="AD10" s="1"/>
      <c r="AE10" s="1"/>
    </row>
    <row r="11" spans="1:31" ht="18.75" thickBot="1">
      <c r="A11" s="1"/>
      <c r="B11" s="1"/>
      <c r="C11" s="1"/>
      <c r="D11" s="1"/>
      <c r="E11" s="1"/>
      <c r="F11" s="19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 t="str">
        <f t="shared" si="0"/>
        <v>10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 t="str">
        <f t="shared" si="0"/>
        <v>10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 t="str">
        <f t="shared" si="0"/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'[1]2010'!$F$18</f>
        <v>11448539.35</v>
      </c>
      <c r="E18" s="23">
        <f>D18</f>
        <v>11448539.35</v>
      </c>
      <c r="F18" s="23">
        <f>H18</f>
        <v>133691.63</v>
      </c>
      <c r="G18" s="23">
        <f>I18</f>
        <v>20756.09</v>
      </c>
      <c r="H18" s="27">
        <f>'[1]2010'!$R$18</f>
        <v>133691.63</v>
      </c>
      <c r="I18" s="27">
        <f>'[1]2010'!$U$18</f>
        <v>20756.09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'[1]2010'!$G$18</f>
        <v>4525114.41</v>
      </c>
      <c r="E19" s="32">
        <f>D19</f>
        <v>4525114.41</v>
      </c>
      <c r="F19" s="32">
        <f>H19</f>
        <v>52842.54</v>
      </c>
      <c r="G19" s="32">
        <f>I19</f>
        <v>8203.98</v>
      </c>
      <c r="H19" s="31">
        <f>'[1]2010'!$S$18</f>
        <v>52842.54</v>
      </c>
      <c r="I19" s="27">
        <f>'[1]2010'!$V$18</f>
        <v>8203.98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15973653.76</v>
      </c>
      <c r="F20" s="16">
        <f>SUM(F18:F19)</f>
        <v>186534.17</v>
      </c>
      <c r="G20" s="16">
        <f>SUM(G18:G19)</f>
        <v>28960.07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40452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40452</v>
      </c>
      <c r="B23" s="1" t="s">
        <v>75</v>
      </c>
      <c r="C23" s="1"/>
      <c r="D23" s="1"/>
      <c r="E23" s="1" t="str">
        <f>D1</f>
        <v>October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294</v>
      </c>
      <c r="U23" s="1"/>
      <c r="V23" s="1" t="s">
        <v>294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08">
        <v>2005</v>
      </c>
      <c r="S24" s="210"/>
      <c r="T24" s="208">
        <v>2007</v>
      </c>
      <c r="U24" s="209"/>
      <c r="V24" s="208">
        <v>2009</v>
      </c>
      <c r="W24" s="209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6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198">
        <v>1796380</v>
      </c>
      <c r="S25" s="195">
        <f>R25/R28</f>
        <v>0.79827474039340041</v>
      </c>
      <c r="T25" s="198">
        <v>1954319</v>
      </c>
      <c r="U25" s="195">
        <f>T25/T28</f>
        <v>0.80421241404170929</v>
      </c>
      <c r="V25" s="198">
        <v>1952040</v>
      </c>
      <c r="W25" s="195">
        <f>V25/V28</f>
        <v>0.80490586670339248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7218419</v>
      </c>
      <c r="F26" s="30">
        <f>'[1]2010'!$C$18</f>
        <v>7218419</v>
      </c>
      <c r="G26" s="1"/>
      <c r="H26" s="1" t="s">
        <v>277</v>
      </c>
      <c r="I26" s="1"/>
      <c r="J26" s="178">
        <f>E27*M26</f>
        <v>68520441.147247747</v>
      </c>
      <c r="K26" s="1" t="s">
        <v>278</v>
      </c>
      <c r="L26" s="1"/>
      <c r="M26" s="51">
        <f>W30</f>
        <v>0.80490586670339248</v>
      </c>
      <c r="N26" s="1" t="s">
        <v>279</v>
      </c>
      <c r="O26" s="1"/>
      <c r="P26" s="1" t="s">
        <v>291</v>
      </c>
      <c r="Q26" s="1"/>
      <c r="R26" s="199">
        <v>396844</v>
      </c>
      <c r="S26" s="196">
        <f>R26/R28</f>
        <v>0.17634940328698751</v>
      </c>
      <c r="T26" s="199">
        <v>418061</v>
      </c>
      <c r="U26" s="196">
        <f>T26/T28</f>
        <v>0.17203427179835587</v>
      </c>
      <c r="V26" s="199">
        <v>416632</v>
      </c>
      <c r="W26" s="196">
        <f>V26/V28</f>
        <v>0.17179440024608503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85128515</v>
      </c>
      <c r="F27" s="30">
        <f>'[1]2010'!$D$18</f>
        <v>85128515</v>
      </c>
      <c r="G27" s="1"/>
      <c r="H27" s="1" t="s">
        <v>280</v>
      </c>
      <c r="I27" s="1"/>
      <c r="J27" s="179">
        <f>E27*M27</f>
        <v>16608073.852752253</v>
      </c>
      <c r="K27" s="1" t="s">
        <v>281</v>
      </c>
      <c r="L27" s="1"/>
      <c r="M27" s="51">
        <f>W31</f>
        <v>0.19509413329660752</v>
      </c>
      <c r="N27" s="1" t="s">
        <v>279</v>
      </c>
      <c r="O27" s="1"/>
      <c r="P27" s="1" t="s">
        <v>293</v>
      </c>
      <c r="Q27" s="1"/>
      <c r="R27" s="197">
        <v>57104</v>
      </c>
      <c r="S27" s="196">
        <f>R27/R28</f>
        <v>2.5375856319612075E-2</v>
      </c>
      <c r="T27" s="197">
        <v>57723</v>
      </c>
      <c r="U27" s="196">
        <f>T27/T28</f>
        <v>2.3753314159934785E-2</v>
      </c>
      <c r="V27" s="197">
        <v>56506</v>
      </c>
      <c r="W27" s="196">
        <f>V27/V28</f>
        <v>2.3299733050522478E-2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92346934</v>
      </c>
      <c r="F28" s="1"/>
      <c r="G28" s="1"/>
      <c r="H28" s="1"/>
      <c r="I28" s="1"/>
      <c r="J28" s="178">
        <f>SUM(J26:J27)</f>
        <v>85128515</v>
      </c>
      <c r="K28" s="1"/>
      <c r="L28" s="1"/>
      <c r="M28" s="1"/>
      <c r="N28" s="1"/>
      <c r="O28" s="1"/>
      <c r="P28" s="1" t="s">
        <v>295</v>
      </c>
      <c r="Q28" s="1"/>
      <c r="R28" s="192">
        <f>SUM(R25:R27)</f>
        <v>2250328</v>
      </c>
      <c r="S28" s="193"/>
      <c r="T28" s="192">
        <f>SUM(T25:T27)</f>
        <v>2430103</v>
      </c>
      <c r="U28" s="194"/>
      <c r="V28" s="192">
        <f>SUM(V25:V27)</f>
        <v>2425178</v>
      </c>
      <c r="W28" s="194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40452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51">
        <f>S25</f>
        <v>0.79827474039340041</v>
      </c>
      <c r="T30" s="1"/>
      <c r="U30" s="51">
        <f>U25</f>
        <v>0.80421241404170929</v>
      </c>
      <c r="V30" s="1"/>
      <c r="W30" s="51">
        <f>W25</f>
        <v>0.80490586670339248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40452</v>
      </c>
      <c r="B31" s="1" t="s">
        <v>75</v>
      </c>
      <c r="C31" s="1"/>
      <c r="D31" s="1"/>
      <c r="E31" s="1" t="str">
        <f>E23</f>
        <v>October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51">
        <f>SUM(S26:S27)</f>
        <v>0.20172525960659959</v>
      </c>
      <c r="T31" s="1"/>
      <c r="U31" s="51">
        <f>SUM(U26:U27)</f>
        <v>0.19578758595829066</v>
      </c>
      <c r="V31" s="1"/>
      <c r="W31" s="51">
        <f>SUM(W26:W27)</f>
        <v>0.19509413329660752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51">
        <f>SUM(U30:U31)</f>
        <v>1</v>
      </c>
      <c r="V32" s="1"/>
      <c r="W32" s="51">
        <f>SUM(W30:W31)</f>
        <v>1</v>
      </c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6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4" t="s">
        <v>163</v>
      </c>
      <c r="B36" s="1"/>
      <c r="C36" s="1"/>
      <c r="D36" s="1"/>
      <c r="E36" s="8">
        <f>'[1]2010'!$L$46</f>
        <v>164414</v>
      </c>
      <c r="F36" s="1"/>
      <c r="G36" s="45">
        <f>0.02*E36</f>
        <v>3288.28</v>
      </c>
      <c r="H36" s="45">
        <f>'[1]2010'!$L$70</f>
        <v>3222.52</v>
      </c>
      <c r="I36" s="1"/>
      <c r="J36" s="51">
        <f>H36/G36</f>
        <v>0.98000170301799105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200" t="s">
        <v>296</v>
      </c>
      <c r="E37" s="201">
        <f>E26+E36</f>
        <v>7382833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9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[2]Diesel!$AX$15</f>
        <v>33010604.481481485</v>
      </c>
      <c r="F42" s="42" t="s">
        <v>162</v>
      </c>
      <c r="G42" s="43"/>
      <c r="H42" s="4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[2]Diesel!$BA$15</f>
        <v>33010604.481481485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[2]Diesel!$BB$15</f>
        <v>578773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[2]Diesel!$BC$15</f>
        <v>32431831.481481485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[2]Diesel!$BD$15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[2]Diesel!$BE$15</f>
        <v>32431831.481481485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[2]Diesel!$AY$15</f>
        <v>0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[2]Diesel!$AZ$15</f>
        <v>0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9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50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80" t="s">
        <v>282</v>
      </c>
      <c r="K64" s="180" t="s">
        <v>283</v>
      </c>
      <c r="L64" s="180" t="s">
        <v>13</v>
      </c>
      <c r="M64" s="180" t="s">
        <v>282</v>
      </c>
      <c r="N64" s="180" t="s">
        <v>283</v>
      </c>
    </row>
    <row r="65" spans="1:14">
      <c r="A65" s="1" t="s">
        <v>161</v>
      </c>
      <c r="B65" s="1"/>
      <c r="C65" s="1"/>
      <c r="D65" s="1"/>
      <c r="E65" s="8">
        <f>'[2]LPG,CNG,Altern.'!$AW$15</f>
        <v>311214.65255322913</v>
      </c>
      <c r="F65" s="42" t="s">
        <v>162</v>
      </c>
      <c r="G65" s="43"/>
      <c r="H65" s="43"/>
      <c r="J65" s="181">
        <f>[2]LPG!$AX$15</f>
        <v>166343.92393320965</v>
      </c>
      <c r="K65" s="181">
        <f>[2]CNG!$AX$15</f>
        <v>144870.72862001945</v>
      </c>
      <c r="L65" s="182">
        <f>SUM(J65:K65)</f>
        <v>311214.65255322913</v>
      </c>
      <c r="M65" s="183">
        <f>IF(L65&gt;0,J65/L65,0)</f>
        <v>0.53449901079049844</v>
      </c>
      <c r="N65" s="183">
        <f>IF(L65&gt;0,K65/L65,0)</f>
        <v>0.46550098920950145</v>
      </c>
    </row>
    <row r="66" spans="1:14">
      <c r="A66" s="1"/>
      <c r="B66" s="1"/>
      <c r="C66" s="1"/>
      <c r="D66" s="1"/>
      <c r="E66" s="1"/>
      <c r="F66" s="1"/>
      <c r="G66" s="1"/>
      <c r="H66" s="1"/>
      <c r="J66" s="181"/>
      <c r="K66" s="181"/>
    </row>
    <row r="67" spans="1:14">
      <c r="A67" s="1" t="s">
        <v>79</v>
      </c>
      <c r="B67" s="1"/>
      <c r="C67" s="1"/>
      <c r="D67" s="1"/>
      <c r="E67" s="24">
        <f>'[2]LPG,CNG,Altern.'!$AZ$15</f>
        <v>311214.65255322913</v>
      </c>
      <c r="F67" s="1" t="s">
        <v>80</v>
      </c>
      <c r="G67" s="1"/>
      <c r="H67" s="1"/>
      <c r="J67" s="181">
        <f>[2]LPG!$BA$15</f>
        <v>166343.92393320965</v>
      </c>
      <c r="K67" s="181">
        <f>[2]CNG!$BA$15</f>
        <v>144870.72862001945</v>
      </c>
      <c r="L67" s="184">
        <f>SUM(J67:K67)</f>
        <v>311214.65255322913</v>
      </c>
      <c r="M67" s="183">
        <f>IF(L67&gt;0,J67/L67,0)</f>
        <v>0.53449901079049844</v>
      </c>
      <c r="N67" s="183">
        <f>IF(L67&gt;0,K67/L67,0)</f>
        <v>0.46550098920950145</v>
      </c>
    </row>
    <row r="68" spans="1:14">
      <c r="A68" s="1"/>
      <c r="B68" s="1"/>
      <c r="C68" s="1"/>
      <c r="D68" s="1"/>
      <c r="E68" s="11"/>
      <c r="F68" s="1"/>
      <c r="G68" s="1"/>
      <c r="H68" s="1"/>
      <c r="J68" s="181"/>
      <c r="K68" s="181"/>
    </row>
    <row r="69" spans="1:14">
      <c r="A69" s="1" t="s">
        <v>81</v>
      </c>
      <c r="B69" s="1"/>
      <c r="C69" s="1"/>
      <c r="D69" s="1"/>
      <c r="E69" s="24">
        <f>'[2]LPG,CNG,Altern.'!$BA$15</f>
        <v>130202.75</v>
      </c>
      <c r="F69" s="1" t="s">
        <v>82</v>
      </c>
      <c r="G69" s="1"/>
      <c r="H69" s="1"/>
      <c r="J69" s="181">
        <f>[2]LPG!$BB$15</f>
        <v>0</v>
      </c>
      <c r="K69" s="181">
        <f>[2]CNG!$BB$15</f>
        <v>130202.75</v>
      </c>
      <c r="L69" s="184">
        <f>SUM(J69:K69)</f>
        <v>130202.75</v>
      </c>
      <c r="M69" s="183">
        <f>IF(L69&gt;0,J69/L69,0)</f>
        <v>0</v>
      </c>
      <c r="N69" s="183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81"/>
      <c r="K70" s="181"/>
    </row>
    <row r="71" spans="1:14">
      <c r="A71" s="1"/>
      <c r="B71" s="1"/>
      <c r="C71" s="1"/>
      <c r="D71" s="1"/>
      <c r="E71" s="11"/>
      <c r="F71" s="1"/>
      <c r="G71" s="1"/>
      <c r="H71" s="1"/>
      <c r="J71" s="181"/>
      <c r="K71" s="181"/>
    </row>
    <row r="72" spans="1:14">
      <c r="A72" s="1" t="s">
        <v>84</v>
      </c>
      <c r="B72" s="1"/>
      <c r="C72" s="1"/>
      <c r="D72" s="1"/>
      <c r="E72" s="24">
        <f>'[2]LPG,CNG,Altern.'!$BB$15</f>
        <v>181011.90255322913</v>
      </c>
      <c r="F72" s="1" t="s">
        <v>85</v>
      </c>
      <c r="G72" s="1"/>
      <c r="H72" s="1"/>
      <c r="J72" s="181">
        <f>[2]LPG!$BC$15</f>
        <v>166343.92393320965</v>
      </c>
      <c r="K72" s="181">
        <f>[2]CNG!$BC$15</f>
        <v>14667.97862001945</v>
      </c>
      <c r="L72" s="184">
        <f>SUM(J72:K72)</f>
        <v>181011.9025532291</v>
      </c>
      <c r="M72" s="183">
        <f>IF(L72&gt;0,J72/L72,0)</f>
        <v>0.91896677283027772</v>
      </c>
      <c r="N72" s="183">
        <f>IF(L72&gt;0,K72/L72,0)</f>
        <v>8.1033227169722305E-2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81"/>
      <c r="K73" s="181"/>
    </row>
    <row r="74" spans="1:14">
      <c r="A74" s="1" t="s">
        <v>86</v>
      </c>
      <c r="B74" s="1"/>
      <c r="C74" s="1"/>
      <c r="D74" s="1"/>
      <c r="E74" s="24">
        <f>'[2]LPG,CNG,Altern.'!$BC$15</f>
        <v>0</v>
      </c>
      <c r="F74" s="1" t="s">
        <v>87</v>
      </c>
      <c r="G74" s="1"/>
      <c r="H74" s="1"/>
      <c r="J74" s="181">
        <f>[2]LPG!$BD$15</f>
        <v>0</v>
      </c>
      <c r="K74" s="181">
        <f>[2]CNG!$BD$15</f>
        <v>0</v>
      </c>
      <c r="L74" s="184">
        <f>SUM(J74:K74)</f>
        <v>0</v>
      </c>
      <c r="M74" s="183">
        <f>IF(L74&gt;0,J74/L74,0)</f>
        <v>0</v>
      </c>
      <c r="N74" s="183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81"/>
      <c r="K75" s="181"/>
    </row>
    <row r="76" spans="1:14">
      <c r="A76" s="1" t="s">
        <v>88</v>
      </c>
      <c r="B76" s="1"/>
      <c r="C76" s="1"/>
      <c r="D76" s="1"/>
      <c r="E76" s="24">
        <f>'[2]LPG,CNG,Altern.'!$BD$15</f>
        <v>181011.90255322913</v>
      </c>
      <c r="F76" s="1" t="s">
        <v>89</v>
      </c>
      <c r="G76" s="1"/>
      <c r="H76" s="1"/>
      <c r="J76" s="181">
        <f>[2]LPG!$BE$15</f>
        <v>166343.92393320965</v>
      </c>
      <c r="K76" s="181">
        <f>[2]CNG!$BE$15</f>
        <v>14667.97862001945</v>
      </c>
      <c r="L76" s="184">
        <f>SUM(J76:K76)</f>
        <v>181011.9025532291</v>
      </c>
      <c r="M76" s="183">
        <f>IF(L76&gt;0,J76/L76,0)</f>
        <v>0.91896677283027772</v>
      </c>
      <c r="N76" s="183">
        <f>IF(L76&gt;0,K76/L76,0)</f>
        <v>8.1033227169722305E-2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81"/>
      <c r="K77" s="181"/>
    </row>
    <row r="78" spans="1:14">
      <c r="A78" s="1" t="s">
        <v>90</v>
      </c>
      <c r="B78" s="1"/>
      <c r="C78" s="1"/>
      <c r="D78" s="1"/>
      <c r="E78" s="24">
        <f>'[2]LPG,CNG,Altern.'!$AX$15</f>
        <v>0</v>
      </c>
      <c r="F78" s="1" t="s">
        <v>95</v>
      </c>
      <c r="G78" s="1"/>
      <c r="H78" s="1"/>
      <c r="J78" s="181">
        <f>[2]LPG!$AY$15</f>
        <v>0</v>
      </c>
      <c r="K78" s="181">
        <f>[2]CNG!$AY$15</f>
        <v>0</v>
      </c>
      <c r="L78" s="184">
        <f>SUM(J78:K78)</f>
        <v>0</v>
      </c>
      <c r="M78" s="183">
        <f>IF(L78&gt;0,J78/L78,0)</f>
        <v>0</v>
      </c>
      <c r="N78" s="183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11"/>
      <c r="F79" s="1"/>
      <c r="G79" s="1"/>
      <c r="H79" s="1"/>
      <c r="J79" s="181"/>
      <c r="K79" s="181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81"/>
      <c r="K80" s="181"/>
    </row>
    <row r="81" spans="1:14">
      <c r="A81" s="1"/>
      <c r="B81" s="1"/>
      <c r="C81" s="1"/>
      <c r="D81" s="1"/>
      <c r="E81" s="11"/>
      <c r="F81" s="1"/>
      <c r="G81" s="1"/>
      <c r="H81" s="1"/>
      <c r="J81" s="181"/>
      <c r="K81" s="181"/>
    </row>
    <row r="82" spans="1:14">
      <c r="A82" s="1" t="s">
        <v>94</v>
      </c>
      <c r="B82" s="1"/>
      <c r="C82" s="1"/>
      <c r="D82" s="1"/>
      <c r="E82" s="24">
        <f>'[2]LPG,CNG,Altern.'!$AY$15</f>
        <v>0</v>
      </c>
      <c r="F82" s="1" t="s">
        <v>96</v>
      </c>
      <c r="G82" s="1"/>
      <c r="H82" s="1"/>
      <c r="J82" s="181">
        <f>[2]LPG!$AZ$15</f>
        <v>0</v>
      </c>
      <c r="K82" s="181">
        <f>[2]CNG!$AZ$15</f>
        <v>0</v>
      </c>
      <c r="L82" s="184">
        <f>SUM(J82:K82)</f>
        <v>0</v>
      </c>
      <c r="M82" s="183">
        <f>IF(L82&gt;0,J82/L82,0)</f>
        <v>0</v>
      </c>
      <c r="N82" s="183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2011-04-29T22:58:02Z</dcterms:modified>
</cp:coreProperties>
</file>