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hane/Google Drive/"/>
    </mc:Choice>
  </mc:AlternateContent>
  <bookViews>
    <workbookView xWindow="27280" yWindow="3500" windowWidth="20440" windowHeight="21360" tabRatio="500"/>
  </bookViews>
  <sheets>
    <sheet name="QVC Group" sheetId="1" r:id="rId1"/>
    <sheet name="DCF" sheetId="4" r:id="rId2"/>
    <sheet name="QVC" sheetId="2" r:id="rId3"/>
    <sheet name="zulily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K55" i="1"/>
  <c r="J55" i="1"/>
  <c r="I55" i="1"/>
  <c r="C20" i="4"/>
  <c r="H55" i="1"/>
  <c r="G55" i="1"/>
  <c r="F55" i="1"/>
  <c r="O47" i="1"/>
  <c r="N47" i="1"/>
  <c r="M47" i="1"/>
  <c r="L47" i="1"/>
  <c r="K47" i="1"/>
  <c r="J47" i="1"/>
  <c r="I47" i="1"/>
  <c r="H47" i="1"/>
  <c r="G47" i="1"/>
  <c r="F47" i="1"/>
  <c r="G38" i="1"/>
  <c r="H38" i="1"/>
  <c r="I38" i="1"/>
  <c r="J38" i="1"/>
  <c r="K38" i="1"/>
  <c r="L38" i="1"/>
  <c r="M38" i="1"/>
  <c r="N38" i="1"/>
  <c r="O38" i="1"/>
  <c r="F82" i="1"/>
  <c r="F22" i="1"/>
  <c r="G22" i="1"/>
  <c r="H22" i="1"/>
  <c r="I22" i="1"/>
  <c r="J22" i="1"/>
  <c r="K22" i="1"/>
  <c r="L22" i="1"/>
  <c r="M22" i="1"/>
  <c r="N22" i="1"/>
  <c r="O22" i="1"/>
  <c r="E82" i="1"/>
  <c r="O20" i="1"/>
  <c r="N20" i="1"/>
  <c r="M20" i="1"/>
  <c r="L20" i="1"/>
  <c r="K20" i="1"/>
  <c r="J20" i="1"/>
  <c r="I20" i="1"/>
  <c r="H20" i="1"/>
  <c r="G20" i="1"/>
  <c r="O19" i="1"/>
  <c r="O37" i="1"/>
  <c r="N19" i="1"/>
  <c r="M19" i="1"/>
  <c r="M37" i="1"/>
  <c r="L19" i="1"/>
  <c r="K19" i="1"/>
  <c r="J19" i="1"/>
  <c r="I19" i="1"/>
  <c r="I37" i="1"/>
  <c r="H19" i="1"/>
  <c r="G19" i="1"/>
  <c r="G37" i="1"/>
  <c r="F20" i="1"/>
  <c r="F19" i="1"/>
  <c r="F37" i="1"/>
  <c r="O17" i="1"/>
  <c r="N17" i="1"/>
  <c r="M17" i="1"/>
  <c r="L17" i="1"/>
  <c r="K17" i="1"/>
  <c r="J17" i="1"/>
  <c r="I17" i="1"/>
  <c r="H17" i="1"/>
  <c r="G17" i="1"/>
  <c r="F17" i="1"/>
  <c r="O15" i="1"/>
  <c r="N15" i="1"/>
  <c r="M15" i="1"/>
  <c r="L15" i="1"/>
  <c r="K15" i="1"/>
  <c r="J15" i="1"/>
  <c r="I15" i="1"/>
  <c r="H15" i="1"/>
  <c r="G15" i="1"/>
  <c r="F17" i="2"/>
  <c r="G17" i="2"/>
  <c r="H17" i="2"/>
  <c r="I17" i="2"/>
  <c r="J17" i="2"/>
  <c r="K17" i="2"/>
  <c r="L17" i="2"/>
  <c r="M17" i="2"/>
  <c r="N17" i="2"/>
  <c r="O17" i="2"/>
  <c r="F15" i="2"/>
  <c r="F15" i="1"/>
  <c r="G15" i="2"/>
  <c r="H15" i="2"/>
  <c r="I15" i="2"/>
  <c r="J15" i="2"/>
  <c r="K15" i="2"/>
  <c r="L15" i="2"/>
  <c r="M15" i="2"/>
  <c r="N15" i="2"/>
  <c r="O15" i="2"/>
  <c r="O12" i="1"/>
  <c r="N12" i="1"/>
  <c r="M12" i="1"/>
  <c r="L12" i="1"/>
  <c r="K12" i="1"/>
  <c r="J12" i="1"/>
  <c r="I12" i="1"/>
  <c r="H12" i="1"/>
  <c r="G12" i="1"/>
  <c r="F12" i="1"/>
  <c r="O10" i="1"/>
  <c r="N10" i="1"/>
  <c r="M10" i="1"/>
  <c r="L10" i="1"/>
  <c r="K10" i="1"/>
  <c r="J10" i="1"/>
  <c r="I10" i="1"/>
  <c r="H10" i="1"/>
  <c r="G10" i="1"/>
  <c r="F10" i="1"/>
  <c r="G20" i="3"/>
  <c r="H20" i="3"/>
  <c r="I20" i="3"/>
  <c r="J20" i="3"/>
  <c r="K20" i="3"/>
  <c r="L20" i="3"/>
  <c r="M20" i="3"/>
  <c r="N20" i="3"/>
  <c r="O20" i="3"/>
  <c r="F20" i="3"/>
  <c r="F18" i="3"/>
  <c r="G18" i="3"/>
  <c r="H18" i="3"/>
  <c r="I18" i="3"/>
  <c r="J18" i="3"/>
  <c r="K18" i="3"/>
  <c r="L18" i="3"/>
  <c r="M18" i="3"/>
  <c r="N18" i="3"/>
  <c r="O18" i="3"/>
  <c r="F16" i="3"/>
  <c r="G16" i="3"/>
  <c r="H16" i="3"/>
  <c r="I16" i="3"/>
  <c r="J16" i="3"/>
  <c r="K16" i="3"/>
  <c r="L16" i="3"/>
  <c r="M16" i="3"/>
  <c r="N16" i="3"/>
  <c r="O16" i="3"/>
  <c r="O12" i="3"/>
  <c r="N12" i="3"/>
  <c r="M12" i="3"/>
  <c r="L12" i="3"/>
  <c r="K12" i="3"/>
  <c r="J12" i="3"/>
  <c r="I12" i="3"/>
  <c r="H12" i="3"/>
  <c r="G12" i="3"/>
  <c r="F12" i="3"/>
  <c r="F14" i="3"/>
  <c r="G10" i="3"/>
  <c r="F10" i="3"/>
  <c r="E14" i="3"/>
  <c r="E14" i="1"/>
  <c r="E14" i="2"/>
  <c r="F10" i="2"/>
  <c r="G10" i="2"/>
  <c r="H10" i="2"/>
  <c r="I10" i="2"/>
  <c r="J10" i="2"/>
  <c r="K10" i="2"/>
  <c r="L10" i="2"/>
  <c r="M10" i="2"/>
  <c r="N10" i="2"/>
  <c r="O10" i="2"/>
  <c r="K37" i="1"/>
  <c r="H37" i="1"/>
  <c r="J37" i="1"/>
  <c r="L37" i="1"/>
  <c r="N37" i="1"/>
  <c r="F14" i="1"/>
  <c r="G14" i="3"/>
  <c r="H10" i="3"/>
  <c r="G14" i="1"/>
  <c r="K12" i="2"/>
  <c r="K14" i="2"/>
  <c r="L12" i="2"/>
  <c r="L14" i="2"/>
  <c r="F12" i="2"/>
  <c r="F14" i="2"/>
  <c r="M12" i="2"/>
  <c r="M14" i="2"/>
  <c r="N12" i="2"/>
  <c r="N14" i="2"/>
  <c r="O12" i="2"/>
  <c r="O14" i="2"/>
  <c r="H12" i="2"/>
  <c r="H14" i="2"/>
  <c r="I12" i="2"/>
  <c r="I14" i="2"/>
  <c r="G12" i="2"/>
  <c r="G14" i="2"/>
  <c r="J12" i="2"/>
  <c r="J14" i="2"/>
  <c r="F21" i="1"/>
  <c r="F23" i="1"/>
  <c r="F18" i="1"/>
  <c r="G21" i="1"/>
  <c r="G23" i="1"/>
  <c r="G18" i="1"/>
  <c r="H14" i="3"/>
  <c r="I10" i="3"/>
  <c r="H14" i="1"/>
  <c r="G24" i="1"/>
  <c r="G26" i="1"/>
  <c r="H21" i="1"/>
  <c r="H23" i="1"/>
  <c r="H18" i="1"/>
  <c r="F24" i="1"/>
  <c r="F26" i="1"/>
  <c r="I14" i="3"/>
  <c r="J10" i="3"/>
  <c r="I14" i="1"/>
  <c r="F36" i="1"/>
  <c r="F40" i="1"/>
  <c r="F49" i="1"/>
  <c r="F27" i="1"/>
  <c r="F29" i="1"/>
  <c r="I21" i="1"/>
  <c r="I23" i="1"/>
  <c r="I18" i="1"/>
  <c r="H24" i="1"/>
  <c r="H26" i="1"/>
  <c r="G36" i="1"/>
  <c r="G40" i="1"/>
  <c r="G49" i="1"/>
  <c r="D8" i="4"/>
  <c r="G27" i="1"/>
  <c r="G29" i="1"/>
  <c r="J14" i="3"/>
  <c r="K10" i="3"/>
  <c r="J14" i="1"/>
  <c r="F31" i="1"/>
  <c r="F30" i="1"/>
  <c r="F57" i="1"/>
  <c r="F58" i="1"/>
  <c r="F60" i="1"/>
  <c r="G59" i="1"/>
  <c r="D20" i="4"/>
  <c r="D11" i="4"/>
  <c r="D10" i="4"/>
  <c r="F51" i="1"/>
  <c r="G50" i="1"/>
  <c r="G51" i="1"/>
  <c r="H50" i="1"/>
  <c r="C8" i="4"/>
  <c r="C10" i="4"/>
  <c r="G31" i="1"/>
  <c r="H27" i="1"/>
  <c r="H29" i="1"/>
  <c r="H36" i="1"/>
  <c r="H40" i="1"/>
  <c r="H49" i="1"/>
  <c r="E8" i="4"/>
  <c r="J21" i="1"/>
  <c r="J23" i="1"/>
  <c r="J18" i="1"/>
  <c r="I24" i="1"/>
  <c r="I26" i="1"/>
  <c r="K14" i="3"/>
  <c r="L10" i="3"/>
  <c r="K14" i="1"/>
  <c r="G30" i="1"/>
  <c r="H31" i="1"/>
  <c r="H51" i="1"/>
  <c r="I50" i="1"/>
  <c r="E10" i="4"/>
  <c r="E12" i="4"/>
  <c r="E11" i="4"/>
  <c r="I27" i="1"/>
  <c r="I29" i="1"/>
  <c r="I31" i="1"/>
  <c r="I36" i="1"/>
  <c r="I40" i="1"/>
  <c r="I49" i="1"/>
  <c r="F8" i="4"/>
  <c r="J24" i="1"/>
  <c r="J26" i="1"/>
  <c r="K21" i="1"/>
  <c r="K23" i="1"/>
  <c r="K18" i="1"/>
  <c r="L14" i="3"/>
  <c r="M10" i="3"/>
  <c r="L14" i="1"/>
  <c r="F10" i="4"/>
  <c r="F11" i="4"/>
  <c r="F13" i="4"/>
  <c r="F12" i="4"/>
  <c r="I51" i="1"/>
  <c r="J50" i="1"/>
  <c r="J27" i="1"/>
  <c r="J29" i="1"/>
  <c r="J36" i="1"/>
  <c r="J40" i="1"/>
  <c r="J49" i="1"/>
  <c r="G8" i="4"/>
  <c r="L21" i="1"/>
  <c r="L23" i="1"/>
  <c r="L18" i="1"/>
  <c r="K24" i="1"/>
  <c r="K26" i="1"/>
  <c r="M14" i="3"/>
  <c r="N10" i="3"/>
  <c r="M14" i="1"/>
  <c r="G11" i="4"/>
  <c r="G14" i="4"/>
  <c r="G13" i="4"/>
  <c r="G12" i="4"/>
  <c r="G10" i="4"/>
  <c r="J51" i="1"/>
  <c r="K50" i="1"/>
  <c r="J31" i="1"/>
  <c r="L24" i="1"/>
  <c r="L26" i="1"/>
  <c r="K27" i="1"/>
  <c r="K29" i="1"/>
  <c r="K31" i="1"/>
  <c r="K36" i="1"/>
  <c r="K40" i="1"/>
  <c r="K49" i="1"/>
  <c r="H8" i="4"/>
  <c r="M21" i="1"/>
  <c r="M23" i="1"/>
  <c r="M18" i="1"/>
  <c r="O14" i="3"/>
  <c r="N14" i="3"/>
  <c r="O10" i="3"/>
  <c r="N14" i="1"/>
  <c r="K51" i="1"/>
  <c r="L50" i="1"/>
  <c r="H11" i="4"/>
  <c r="H14" i="4"/>
  <c r="H13" i="4"/>
  <c r="H10" i="4"/>
  <c r="H12" i="4"/>
  <c r="N21" i="1"/>
  <c r="N23" i="1"/>
  <c r="N18" i="1"/>
  <c r="M24" i="1"/>
  <c r="M26" i="1"/>
  <c r="L27" i="1"/>
  <c r="L29" i="1"/>
  <c r="L36" i="1"/>
  <c r="L40" i="1"/>
  <c r="L49" i="1"/>
  <c r="I8" i="4"/>
  <c r="O14" i="1"/>
  <c r="I11" i="4"/>
  <c r="I14" i="4"/>
  <c r="I13" i="4"/>
  <c r="I12" i="4"/>
  <c r="I10" i="4"/>
  <c r="L31" i="1"/>
  <c r="L30" i="1"/>
  <c r="L51" i="1"/>
  <c r="M50" i="1"/>
  <c r="M27" i="1"/>
  <c r="M29" i="1"/>
  <c r="M36" i="1"/>
  <c r="M40" i="1"/>
  <c r="M49" i="1"/>
  <c r="J8" i="4"/>
  <c r="O21" i="1"/>
  <c r="O23" i="1"/>
  <c r="O18" i="1"/>
  <c r="N24" i="1"/>
  <c r="N26" i="1"/>
  <c r="J10" i="4"/>
  <c r="J14" i="4"/>
  <c r="J12" i="4"/>
  <c r="J11" i="4"/>
  <c r="J13" i="4"/>
  <c r="M31" i="1"/>
  <c r="M30" i="1"/>
  <c r="M51" i="1"/>
  <c r="N50" i="1"/>
  <c r="N27" i="1"/>
  <c r="N29" i="1"/>
  <c r="N36" i="1"/>
  <c r="N40" i="1"/>
  <c r="N49" i="1"/>
  <c r="K8" i="4"/>
  <c r="O24" i="1"/>
  <c r="O26" i="1"/>
  <c r="K10" i="4"/>
  <c r="K14" i="4"/>
  <c r="K13" i="4"/>
  <c r="K11" i="4"/>
  <c r="K12" i="4"/>
  <c r="N51" i="1"/>
  <c r="O50" i="1"/>
  <c r="N30" i="1"/>
  <c r="N31" i="1"/>
  <c r="O36" i="1"/>
  <c r="O40" i="1"/>
  <c r="O49" i="1"/>
  <c r="L8" i="4"/>
  <c r="O27" i="1"/>
  <c r="O29" i="1"/>
  <c r="L11" i="4"/>
  <c r="L14" i="4"/>
  <c r="L12" i="4"/>
  <c r="L10" i="4"/>
  <c r="L13" i="4"/>
  <c r="M8" i="4"/>
  <c r="O51" i="1"/>
  <c r="O31" i="1"/>
  <c r="O30" i="1"/>
  <c r="M14" i="4"/>
  <c r="G16" i="4"/>
  <c r="G19" i="4"/>
  <c r="M12" i="4"/>
  <c r="E16" i="4"/>
  <c r="E19" i="4"/>
  <c r="M13" i="4"/>
  <c r="F16" i="4"/>
  <c r="F19" i="4"/>
  <c r="M11" i="4"/>
  <c r="D16" i="4"/>
  <c r="D19" i="4"/>
  <c r="D21" i="4"/>
  <c r="M10" i="4"/>
  <c r="C16" i="4"/>
  <c r="C19" i="4"/>
  <c r="C21" i="4"/>
  <c r="C22" i="4"/>
  <c r="C23" i="4"/>
  <c r="G56" i="1"/>
  <c r="G57" i="1"/>
  <c r="G58" i="1"/>
  <c r="G60" i="1"/>
  <c r="H59" i="1"/>
  <c r="D23" i="4"/>
  <c r="D22" i="4"/>
  <c r="E20" i="4"/>
  <c r="E21" i="4"/>
  <c r="H30" i="1"/>
  <c r="H56" i="1"/>
  <c r="H57" i="1"/>
  <c r="H58" i="1"/>
  <c r="H60" i="1"/>
  <c r="I59" i="1"/>
  <c r="E22" i="4"/>
  <c r="E23" i="4"/>
  <c r="I30" i="1"/>
  <c r="I56" i="1"/>
  <c r="I57" i="1"/>
  <c r="I58" i="1"/>
  <c r="I60" i="1"/>
  <c r="J59" i="1"/>
  <c r="F20" i="4"/>
  <c r="F21" i="4"/>
  <c r="F23" i="4"/>
  <c r="F22" i="4"/>
  <c r="G20" i="4"/>
  <c r="G21" i="4"/>
  <c r="J30" i="1"/>
  <c r="J56" i="1"/>
  <c r="J57" i="1"/>
  <c r="J58" i="1"/>
  <c r="J60" i="1"/>
  <c r="K59" i="1"/>
  <c r="K30" i="1"/>
  <c r="K56" i="1"/>
  <c r="K57" i="1"/>
  <c r="K58" i="1"/>
  <c r="K60" i="1"/>
  <c r="G23" i="4"/>
  <c r="G22" i="4"/>
</calcChain>
</file>

<file path=xl/sharedStrings.xml><?xml version="1.0" encoding="utf-8"?>
<sst xmlns="http://schemas.openxmlformats.org/spreadsheetml/2006/main" count="136" uniqueCount="85">
  <si>
    <t>QVC</t>
  </si>
  <si>
    <t>zulily</t>
  </si>
  <si>
    <t>FYE Ending December 31</t>
  </si>
  <si>
    <t>$ in Millions</t>
  </si>
  <si>
    <t>P&amp;L</t>
  </si>
  <si>
    <t>Net Revenue</t>
  </si>
  <si>
    <t>COGS</t>
  </si>
  <si>
    <t>PF</t>
  </si>
  <si>
    <t>2016E</t>
  </si>
  <si>
    <t>2017E</t>
  </si>
  <si>
    <t>2018E</t>
  </si>
  <si>
    <t>2019E</t>
  </si>
  <si>
    <t>2020E</t>
  </si>
  <si>
    <t>2021E</t>
  </si>
  <si>
    <t>2022E</t>
  </si>
  <si>
    <t>2023E</t>
  </si>
  <si>
    <t>2024E</t>
  </si>
  <si>
    <t>2025E</t>
  </si>
  <si>
    <t>Gross Profit</t>
  </si>
  <si>
    <t>Operating Expenses</t>
  </si>
  <si>
    <t>SG&amp;A including stock-based comp</t>
  </si>
  <si>
    <t>QVC Group</t>
  </si>
  <si>
    <t>SG&amp;A</t>
  </si>
  <si>
    <t>Stock Comp</t>
  </si>
  <si>
    <t>Depreciation</t>
  </si>
  <si>
    <t>Amortization</t>
  </si>
  <si>
    <t>Depreciation Schedule</t>
  </si>
  <si>
    <t>Amortization Schedule</t>
  </si>
  <si>
    <t>EBITDA</t>
  </si>
  <si>
    <t>EBIT</t>
  </si>
  <si>
    <t>8.5% Senior Debentures due 2029</t>
  </si>
  <si>
    <t>8.25% Senior Debentures due 2030</t>
  </si>
  <si>
    <t>1% Exchangeable Senior Debentures due 2043</t>
  </si>
  <si>
    <t>3.125% Senior Secured Notes due 2019, net of original issue discount</t>
  </si>
  <si>
    <t>7.375% Senior Secured Notes due 2020</t>
  </si>
  <si>
    <t>5.125% Senior Secured Notes due 2022</t>
  </si>
  <si>
    <t>4.375% Senior Secured Notes due 2023, net of original issue discount</t>
  </si>
  <si>
    <t>4.85% Senior Secured Notes due 2024, net of original issue discount</t>
  </si>
  <si>
    <t>4.45% Senior Secured Notes due 2025, net of original issue discount</t>
  </si>
  <si>
    <t>5.45% Senior Secured Notes due 2034, net of original issue discount</t>
  </si>
  <si>
    <t>5.95% Senior Secured Notes due 2043, net of original issue discount</t>
  </si>
  <si>
    <t>Senior secured credit facility</t>
  </si>
  <si>
    <t>Capital lease obligations</t>
  </si>
  <si>
    <t>Less debt issuance costs, net</t>
  </si>
  <si>
    <t>Principle</t>
  </si>
  <si>
    <t>Interest</t>
  </si>
  <si>
    <t>Total</t>
  </si>
  <si>
    <t>EBT</t>
  </si>
  <si>
    <t>Taxes</t>
  </si>
  <si>
    <t>Net Income</t>
  </si>
  <si>
    <t>Less Net Income Attributable to Noncontrolling Interest</t>
  </si>
  <si>
    <t>Net Income to share holder</t>
  </si>
  <si>
    <t>Cash Flows</t>
  </si>
  <si>
    <t>Depreciation &amp; Amortization</t>
  </si>
  <si>
    <t>Net Cash from Operating Activities</t>
  </si>
  <si>
    <t>Net Cash used in Investing Activities</t>
  </si>
  <si>
    <t>Stock Repurchases</t>
  </si>
  <si>
    <t>Net Change in Cash and Equivalents</t>
  </si>
  <si>
    <t>Share Repurchases</t>
  </si>
  <si>
    <t>Cash- Beginning of Period</t>
  </si>
  <si>
    <t>Cash- End of Period</t>
  </si>
  <si>
    <t>Cash for Repurchases</t>
  </si>
  <si>
    <t>P/E</t>
  </si>
  <si>
    <t>EPS</t>
  </si>
  <si>
    <t>Beginning Shares</t>
  </si>
  <si>
    <t>End Shares</t>
  </si>
  <si>
    <t>Price Paid for Repurchases</t>
  </si>
  <si>
    <t>Net Margin</t>
  </si>
  <si>
    <t>Shares Repurchased</t>
  </si>
  <si>
    <t>Discount Rate</t>
  </si>
  <si>
    <t>Perpetuity Rate</t>
  </si>
  <si>
    <t>Y1 Discounted</t>
  </si>
  <si>
    <t>Perpetuity</t>
  </si>
  <si>
    <t>Shares Outstanding</t>
  </si>
  <si>
    <t>Y2 Discounted</t>
  </si>
  <si>
    <t>Y3 Discounted</t>
  </si>
  <si>
    <t>Y4 Discounted</t>
  </si>
  <si>
    <t>Y5 Discounted</t>
  </si>
  <si>
    <t>Implied Share Price</t>
  </si>
  <si>
    <t>Share Price, 6/11/2016</t>
  </si>
  <si>
    <t>IRR</t>
  </si>
  <si>
    <t>% Return</t>
  </si>
  <si>
    <t>Debt</t>
  </si>
  <si>
    <t>Cash</t>
  </si>
  <si>
    <t>PV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</si>
</sst>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0.0"/>
  </numFmts>
  <fonts count="20" x14ac:knownFonts="1">
    <font>
      <sz val="11"/>
      <color theme="1"/>
      <name val="Helvetic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Helvetica"/>
      <family val="2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8000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Helvetica"/>
      <family val="2"/>
    </font>
    <font>
      <sz val="11"/>
      <color rgb="FF0000FF"/>
      <name val="Helvetica"/>
      <family val="2"/>
    </font>
    <font>
      <b/>
      <sz val="11"/>
      <color theme="1"/>
      <name val="Helvetica"/>
    </font>
    <font>
      <sz val="11"/>
      <color rgb="FF008000"/>
      <name val="Helvetica"/>
      <family val="2"/>
    </font>
    <font>
      <i/>
      <sz val="11"/>
      <color theme="1"/>
      <name val="Helvetica"/>
    </font>
    <font>
      <sz val="11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2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 tint="-0.249977111117893"/>
      </right>
      <top style="thin">
        <color theme="0"/>
      </top>
      <bottom/>
      <diagonal/>
    </border>
    <border>
      <left/>
      <right style="thin">
        <color theme="2" tint="-0.249977111117893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2" tint="-0.249977111117893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2" tint="-0.249977111117893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2" tint="-0.249977111117893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/>
      <diagonal/>
    </border>
    <border>
      <left/>
      <right style="thin">
        <color theme="0" tint="-0.14999847407452621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 tint="-0.1499984740745262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2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2" tint="-0.249977111117893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 style="thin">
        <color theme="0"/>
      </left>
      <right style="thin">
        <color theme="2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4" fillId="2" borderId="3" xfId="0" applyFont="1" applyFill="1" applyBorder="1"/>
    <xf numFmtId="0" fontId="4" fillId="2" borderId="7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2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4" fillId="2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2" fillId="0" borderId="6" xfId="0" applyFont="1" applyBorder="1"/>
    <xf numFmtId="10" fontId="6" fillId="0" borderId="12" xfId="0" applyNumberFormat="1" applyFont="1" applyBorder="1"/>
    <xf numFmtId="10" fontId="6" fillId="0" borderId="5" xfId="0" applyNumberFormat="1" applyFont="1" applyBorder="1"/>
    <xf numFmtId="0" fontId="6" fillId="0" borderId="18" xfId="0" applyFont="1" applyBorder="1"/>
    <xf numFmtId="164" fontId="1" fillId="0" borderId="4" xfId="1" applyNumberFormat="1" applyFont="1" applyBorder="1"/>
    <xf numFmtId="0" fontId="7" fillId="0" borderId="5" xfId="0" applyFont="1" applyBorder="1"/>
    <xf numFmtId="9" fontId="6" fillId="0" borderId="19" xfId="0" applyNumberFormat="1" applyFont="1" applyBorder="1"/>
    <xf numFmtId="165" fontId="8" fillId="0" borderId="12" xfId="0" applyNumberFormat="1" applyFont="1" applyBorder="1"/>
    <xf numFmtId="0" fontId="6" fillId="0" borderId="21" xfId="0" applyFont="1" applyBorder="1"/>
    <xf numFmtId="44" fontId="1" fillId="0" borderId="12" xfId="0" applyNumberFormat="1" applyFont="1" applyBorder="1"/>
    <xf numFmtId="166" fontId="6" fillId="0" borderId="4" xfId="2" applyNumberFormat="1" applyFont="1" applyBorder="1"/>
    <xf numFmtId="10" fontId="6" fillId="0" borderId="4" xfId="2" applyNumberFormat="1" applyFont="1" applyBorder="1"/>
    <xf numFmtId="44" fontId="1" fillId="0" borderId="11" xfId="0" applyNumberFormat="1" applyFont="1" applyBorder="1"/>
    <xf numFmtId="165" fontId="9" fillId="0" borderId="20" xfId="0" applyNumberFormat="1" applyFont="1" applyBorder="1" applyAlignment="1">
      <alignment horizontal="right"/>
    </xf>
    <xf numFmtId="164" fontId="10" fillId="0" borderId="11" xfId="0" applyNumberFormat="1" applyFont="1" applyBorder="1"/>
    <xf numFmtId="0" fontId="7" fillId="0" borderId="1" xfId="0" applyFont="1" applyBorder="1"/>
    <xf numFmtId="164" fontId="6" fillId="0" borderId="13" xfId="1" applyNumberFormat="1" applyFont="1" applyBorder="1"/>
    <xf numFmtId="44" fontId="1" fillId="0" borderId="4" xfId="0" applyNumberFormat="1" applyFont="1" applyBorder="1"/>
    <xf numFmtId="0" fontId="10" fillId="0" borderId="1" xfId="0" applyFont="1" applyBorder="1"/>
    <xf numFmtId="0" fontId="1" fillId="0" borderId="22" xfId="0" applyFont="1" applyBorder="1"/>
    <xf numFmtId="0" fontId="2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4" fillId="2" borderId="24" xfId="0" applyFont="1" applyFill="1" applyBorder="1"/>
    <xf numFmtId="0" fontId="1" fillId="0" borderId="25" xfId="0" applyFont="1" applyBorder="1"/>
    <xf numFmtId="164" fontId="6" fillId="0" borderId="22" xfId="1" applyNumberFormat="1" applyFont="1" applyBorder="1"/>
    <xf numFmtId="9" fontId="6" fillId="0" borderId="4" xfId="0" applyNumberFormat="1" applyFont="1" applyBorder="1"/>
    <xf numFmtId="9" fontId="6" fillId="0" borderId="1" xfId="0" applyNumberFormat="1" applyFont="1" applyBorder="1"/>
    <xf numFmtId="0" fontId="6" fillId="0" borderId="1" xfId="0" applyFont="1" applyBorder="1"/>
    <xf numFmtId="166" fontId="6" fillId="0" borderId="4" xfId="0" applyNumberFormat="1" applyFont="1" applyBorder="1"/>
    <xf numFmtId="164" fontId="11" fillId="0" borderId="4" xfId="1" applyNumberFormat="1" applyFont="1" applyBorder="1"/>
    <xf numFmtId="165" fontId="11" fillId="0" borderId="12" xfId="0" applyNumberFormat="1" applyFont="1" applyBorder="1"/>
    <xf numFmtId="164" fontId="11" fillId="0" borderId="12" xfId="0" applyNumberFormat="1" applyFont="1" applyBorder="1"/>
    <xf numFmtId="0" fontId="7" fillId="0" borderId="26" xfId="0" applyFont="1" applyBorder="1"/>
    <xf numFmtId="0" fontId="1" fillId="0" borderId="26" xfId="0" applyFont="1" applyBorder="1"/>
    <xf numFmtId="0" fontId="7" fillId="0" borderId="6" xfId="0" applyFont="1" applyBorder="1"/>
    <xf numFmtId="44" fontId="1" fillId="0" borderId="6" xfId="0" applyNumberFormat="1" applyFont="1" applyBorder="1"/>
    <xf numFmtId="0" fontId="10" fillId="0" borderId="6" xfId="0" applyFont="1" applyBorder="1"/>
    <xf numFmtId="44" fontId="10" fillId="0" borderId="6" xfId="0" applyNumberFormat="1" applyFont="1" applyBorder="1"/>
    <xf numFmtId="44" fontId="11" fillId="0" borderId="27" xfId="0" applyNumberFormat="1" applyFont="1" applyBorder="1"/>
    <xf numFmtId="164" fontId="6" fillId="0" borderId="14" xfId="1" applyNumberFormat="1" applyFont="1" applyBorder="1"/>
    <xf numFmtId="44" fontId="11" fillId="0" borderId="29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164" fontId="12" fillId="0" borderId="31" xfId="1" applyNumberFormat="1" applyFont="1" applyBorder="1"/>
    <xf numFmtId="164" fontId="12" fillId="0" borderId="11" xfId="1" applyNumberFormat="1" applyFont="1" applyBorder="1"/>
    <xf numFmtId="1" fontId="1" fillId="0" borderId="1" xfId="0" applyNumberFormat="1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3" xfId="0" applyFont="1" applyBorder="1"/>
    <xf numFmtId="0" fontId="1" fillId="0" borderId="39" xfId="0" applyFont="1" applyBorder="1"/>
    <xf numFmtId="0" fontId="1" fillId="0" borderId="40" xfId="0" applyFont="1" applyBorder="1"/>
    <xf numFmtId="0" fontId="7" fillId="3" borderId="32" xfId="0" applyFont="1" applyFill="1" applyBorder="1" applyAlignment="1">
      <alignment horizontal="center"/>
    </xf>
    <xf numFmtId="0" fontId="10" fillId="0" borderId="6" xfId="0" applyFont="1" applyBorder="1" applyAlignment="1">
      <alignment horizontal="left"/>
    </xf>
    <xf numFmtId="44" fontId="1" fillId="0" borderId="1" xfId="0" applyNumberFormat="1" applyFont="1" applyBorder="1"/>
    <xf numFmtId="9" fontId="6" fillId="0" borderId="5" xfId="0" applyNumberFormat="1" applyFont="1" applyBorder="1"/>
    <xf numFmtId="0" fontId="10" fillId="0" borderId="47" xfId="0" applyFont="1" applyBorder="1"/>
    <xf numFmtId="44" fontId="10" fillId="0" borderId="47" xfId="0" applyNumberFormat="1" applyFont="1" applyBorder="1"/>
    <xf numFmtId="0" fontId="13" fillId="2" borderId="3" xfId="0" applyFont="1" applyFill="1" applyBorder="1"/>
    <xf numFmtId="0" fontId="7" fillId="0" borderId="47" xfId="0" applyFont="1" applyBorder="1"/>
    <xf numFmtId="44" fontId="7" fillId="0" borderId="47" xfId="0" applyNumberFormat="1" applyFont="1" applyBorder="1"/>
    <xf numFmtId="10" fontId="1" fillId="0" borderId="1" xfId="2" applyNumberFormat="1" applyFont="1" applyBorder="1"/>
    <xf numFmtId="2" fontId="1" fillId="0" borderId="4" xfId="0" applyNumberFormat="1" applyFont="1" applyBorder="1"/>
    <xf numFmtId="0" fontId="0" fillId="4" borderId="0" xfId="0" applyFill="1"/>
    <xf numFmtId="44" fontId="0" fillId="4" borderId="0" xfId="0" applyNumberFormat="1" applyFill="1"/>
    <xf numFmtId="44" fontId="17" fillId="4" borderId="0" xfId="0" applyNumberFormat="1" applyFont="1" applyFill="1"/>
    <xf numFmtId="164" fontId="0" fillId="4" borderId="0" xfId="1" applyNumberFormat="1" applyFont="1" applyFill="1"/>
    <xf numFmtId="164" fontId="0" fillId="4" borderId="0" xfId="0" applyNumberFormat="1" applyFill="1"/>
    <xf numFmtId="167" fontId="11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7" fillId="4" borderId="0" xfId="0" applyFont="1" applyFill="1"/>
    <xf numFmtId="1" fontId="17" fillId="4" borderId="0" xfId="0" applyNumberFormat="1" applyFont="1" applyFill="1"/>
    <xf numFmtId="0" fontId="1" fillId="0" borderId="48" xfId="0" applyFont="1" applyBorder="1"/>
    <xf numFmtId="0" fontId="7" fillId="0" borderId="34" xfId="0" applyFont="1" applyBorder="1"/>
    <xf numFmtId="0" fontId="7" fillId="0" borderId="36" xfId="0" applyFont="1" applyBorder="1"/>
    <xf numFmtId="0" fontId="7" fillId="0" borderId="39" xfId="0" applyFont="1" applyBorder="1"/>
    <xf numFmtId="0" fontId="7" fillId="0" borderId="40" xfId="0" applyFont="1" applyBorder="1"/>
    <xf numFmtId="0" fontId="6" fillId="0" borderId="36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6" fillId="0" borderId="12" xfId="0" applyFont="1" applyBorder="1"/>
    <xf numFmtId="2" fontId="1" fillId="0" borderId="5" xfId="0" applyNumberFormat="1" applyFont="1" applyBorder="1"/>
    <xf numFmtId="0" fontId="2" fillId="0" borderId="28" xfId="0" applyFont="1" applyBorder="1"/>
    <xf numFmtId="2" fontId="2" fillId="0" borderId="31" xfId="0" applyNumberFormat="1" applyFont="1" applyBorder="1"/>
    <xf numFmtId="0" fontId="16" fillId="4" borderId="56" xfId="0" applyFont="1" applyFill="1" applyBorder="1"/>
    <xf numFmtId="44" fontId="16" fillId="4" borderId="56" xfId="0" applyNumberFormat="1" applyFont="1" applyFill="1" applyBorder="1"/>
    <xf numFmtId="0" fontId="2" fillId="0" borderId="14" xfId="0" applyFont="1" applyBorder="1" applyAlignment="1">
      <alignment horizontal="center"/>
    </xf>
    <xf numFmtId="0" fontId="1" fillId="0" borderId="20" xfId="0" applyFont="1" applyBorder="1"/>
    <xf numFmtId="0" fontId="1" fillId="0" borderId="57" xfId="0" applyFont="1" applyBorder="1"/>
    <xf numFmtId="0" fontId="1" fillId="0" borderId="58" xfId="0" applyFont="1" applyBorder="1"/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44" fontId="6" fillId="0" borderId="1" xfId="0" applyNumberFormat="1" applyFont="1" applyBorder="1"/>
    <xf numFmtId="44" fontId="6" fillId="0" borderId="47" xfId="0" applyNumberFormat="1" applyFont="1" applyBorder="1"/>
    <xf numFmtId="0" fontId="6" fillId="0" borderId="43" xfId="0" applyFont="1" applyBorder="1" applyAlignment="1">
      <alignment horizontal="center"/>
    </xf>
    <xf numFmtId="1" fontId="6" fillId="0" borderId="37" xfId="0" applyNumberFormat="1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1" fontId="6" fillId="0" borderId="41" xfId="0" applyNumberFormat="1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164" fontId="0" fillId="4" borderId="56" xfId="0" applyNumberFormat="1" applyFill="1" applyBorder="1"/>
    <xf numFmtId="0" fontId="18" fillId="4" borderId="0" xfId="0" applyFont="1" applyFill="1"/>
    <xf numFmtId="166" fontId="18" fillId="4" borderId="0" xfId="2" applyNumberFormat="1" applyFont="1" applyFill="1"/>
    <xf numFmtId="0" fontId="16" fillId="4" borderId="61" xfId="0" applyFont="1" applyFill="1" applyBorder="1"/>
    <xf numFmtId="10" fontId="15" fillId="4" borderId="61" xfId="0" applyNumberFormat="1" applyFont="1" applyFill="1" applyBorder="1"/>
    <xf numFmtId="8" fontId="15" fillId="4" borderId="61" xfId="0" applyNumberFormat="1" applyFont="1" applyFill="1" applyBorder="1"/>
    <xf numFmtId="0" fontId="19" fillId="4" borderId="0" xfId="0" applyFont="1" applyFill="1" applyBorder="1"/>
    <xf numFmtId="164" fontId="15" fillId="0" borderId="62" xfId="1" applyNumberFormat="1" applyFont="1" applyBorder="1"/>
    <xf numFmtId="0" fontId="19" fillId="4" borderId="56" xfId="0" applyFont="1" applyFill="1" applyBorder="1"/>
    <xf numFmtId="164" fontId="17" fillId="4" borderId="0" xfId="0" applyNumberFormat="1" applyFont="1" applyFill="1" applyBorder="1"/>
    <xf numFmtId="0" fontId="1" fillId="3" borderId="4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2"/>
  <sheetViews>
    <sheetView tabSelected="1" workbookViewId="0">
      <selection activeCell="G56" sqref="G56"/>
    </sheetView>
  </sheetViews>
  <sheetFormatPr baseColWidth="10" defaultColWidth="10.83203125" defaultRowHeight="14" x14ac:dyDescent="0.15"/>
  <cols>
    <col min="1" max="2" width="10.83203125" style="1"/>
    <col min="3" max="3" width="13.5" style="1" customWidth="1"/>
    <col min="4" max="4" width="19.1640625" style="1" customWidth="1"/>
    <col min="5" max="5" width="14.6640625" style="1" customWidth="1"/>
    <col min="6" max="16384" width="10.83203125" style="1"/>
  </cols>
  <sheetData>
    <row r="2" spans="3:15" x14ac:dyDescent="0.15">
      <c r="C2" s="42" t="s">
        <v>21</v>
      </c>
      <c r="E2" s="17"/>
      <c r="F2" s="13"/>
    </row>
    <row r="3" spans="3:15" x14ac:dyDescent="0.15">
      <c r="C3" s="2"/>
      <c r="E3" s="17"/>
      <c r="F3" s="13"/>
    </row>
    <row r="4" spans="3:15" x14ac:dyDescent="0.15">
      <c r="E4" s="17"/>
      <c r="F4" s="13"/>
    </row>
    <row r="5" spans="3:15" x14ac:dyDescent="0.15">
      <c r="C5" s="1" t="s">
        <v>2</v>
      </c>
      <c r="E5" s="117"/>
      <c r="F5" s="15"/>
      <c r="G5" s="5"/>
      <c r="H5" s="5"/>
      <c r="I5" s="5"/>
      <c r="J5" s="5"/>
      <c r="K5" s="5"/>
      <c r="L5" s="5"/>
      <c r="M5" s="5"/>
      <c r="N5" s="5"/>
      <c r="O5" s="5"/>
    </row>
    <row r="6" spans="3:15" x14ac:dyDescent="0.15">
      <c r="C6" s="3" t="s">
        <v>3</v>
      </c>
      <c r="E6" s="121">
        <v>2015</v>
      </c>
      <c r="F6" s="122" t="s">
        <v>8</v>
      </c>
      <c r="G6" s="123" t="s">
        <v>9</v>
      </c>
      <c r="H6" s="123" t="s">
        <v>10</v>
      </c>
      <c r="I6" s="123" t="s">
        <v>11</v>
      </c>
      <c r="J6" s="123" t="s">
        <v>12</v>
      </c>
      <c r="K6" s="123" t="s">
        <v>13</v>
      </c>
      <c r="L6" s="123" t="s">
        <v>14</v>
      </c>
      <c r="M6" s="123" t="s">
        <v>15</v>
      </c>
      <c r="N6" s="123" t="s">
        <v>16</v>
      </c>
      <c r="O6" s="123" t="s">
        <v>17</v>
      </c>
    </row>
    <row r="7" spans="3:15" x14ac:dyDescent="0.15">
      <c r="C7" s="5"/>
      <c r="D7" s="7"/>
      <c r="E7" s="118"/>
      <c r="F7" s="119"/>
      <c r="G7" s="97"/>
      <c r="H7" s="120"/>
      <c r="I7" s="120"/>
      <c r="J7" s="120"/>
      <c r="K7" s="120"/>
      <c r="L7" s="97"/>
      <c r="M7" s="97"/>
      <c r="N7" s="120"/>
      <c r="O7" s="6"/>
    </row>
    <row r="8" spans="3:15" x14ac:dyDescent="0.15">
      <c r="C8" s="8" t="s">
        <v>4</v>
      </c>
      <c r="D8" s="8"/>
      <c r="E8" s="21"/>
      <c r="F8" s="10"/>
      <c r="G8" s="11"/>
      <c r="H8" s="8"/>
      <c r="I8" s="9"/>
      <c r="J8" s="8"/>
      <c r="K8" s="10"/>
      <c r="L8" s="8"/>
      <c r="M8" s="9"/>
      <c r="N8" s="8"/>
      <c r="O8" s="8"/>
    </row>
    <row r="9" spans="3:15" x14ac:dyDescent="0.15">
      <c r="C9" s="6"/>
      <c r="D9" s="6"/>
      <c r="E9" s="22"/>
      <c r="F9" s="16"/>
      <c r="G9" s="6"/>
      <c r="H9" s="6"/>
      <c r="I9" s="6"/>
      <c r="J9" s="6"/>
      <c r="K9" s="6"/>
      <c r="L9" s="6"/>
      <c r="M9" s="6"/>
      <c r="N9" s="6"/>
    </row>
    <row r="10" spans="3:15" x14ac:dyDescent="0.15">
      <c r="C10" s="1" t="s">
        <v>5</v>
      </c>
      <c r="E10" s="40">
        <v>8743</v>
      </c>
      <c r="F10" s="54">
        <f>QVC!F10+zulily!F10</f>
        <v>10493.646999999999</v>
      </c>
      <c r="G10" s="54">
        <f>QVC!G10+zulily!G10</f>
        <v>10881.188970699999</v>
      </c>
      <c r="H10" s="54">
        <f>QVC!H10+zulily!H10</f>
        <v>11166.20023521069</v>
      </c>
      <c r="I10" s="54">
        <f>QVC!I10+zulily!I10</f>
        <v>11442.395823514902</v>
      </c>
      <c r="J10" s="54">
        <f>QVC!J10+zulily!J10</f>
        <v>11689.748794245201</v>
      </c>
      <c r="K10" s="54">
        <f>QVC!K10+zulily!K10</f>
        <v>11942.603976017905</v>
      </c>
      <c r="L10" s="54">
        <f>QVC!L10+zulily!L10</f>
        <v>12201.088067602697</v>
      </c>
      <c r="M10" s="54">
        <f>QVC!M10+zulily!M10</f>
        <v>12465.330801381118</v>
      </c>
      <c r="N10" s="54">
        <f>QVC!N10+zulily!N10</f>
        <v>12735.465019007897</v>
      </c>
      <c r="O10" s="54">
        <f>QVC!O10+zulily!O10</f>
        <v>13011.626749035189</v>
      </c>
    </row>
    <row r="11" spans="3:15" x14ac:dyDescent="0.15">
      <c r="C11" s="5"/>
      <c r="D11" s="5"/>
      <c r="E11" s="40"/>
      <c r="F11" s="25"/>
      <c r="G11" s="26"/>
      <c r="H11" s="26"/>
      <c r="I11" s="26"/>
      <c r="J11" s="26"/>
      <c r="K11" s="26"/>
      <c r="L11" s="26"/>
      <c r="M11" s="26"/>
      <c r="N11" s="26"/>
      <c r="O11" s="26"/>
    </row>
    <row r="12" spans="3:15" x14ac:dyDescent="0.15">
      <c r="C12" s="29" t="s">
        <v>6</v>
      </c>
      <c r="D12" s="5"/>
      <c r="E12" s="40">
        <v>5528</v>
      </c>
      <c r="F12" s="55">
        <f>QVC!F12+zulily!F12</f>
        <v>6835.7020799999991</v>
      </c>
      <c r="G12" s="55">
        <f>QVC!G12+zulily!G12</f>
        <v>7094.5080612479996</v>
      </c>
      <c r="H12" s="55">
        <f>QVC!H12+zulily!H12</f>
        <v>7287.3590401348411</v>
      </c>
      <c r="I12" s="55">
        <f>QVC!I12+zulily!I12</f>
        <v>7471.1737611295375</v>
      </c>
      <c r="J12" s="55">
        <f>QVC!J12+zulily!J12</f>
        <v>7633.9208754193287</v>
      </c>
      <c r="K12" s="55">
        <f>QVC!K12+zulily!K12</f>
        <v>7800.3226411669311</v>
      </c>
      <c r="L12" s="55">
        <f>QVC!L12+zulily!L12</f>
        <v>7970.464142676662</v>
      </c>
      <c r="M12" s="55">
        <f>QVC!M12+zulily!M12</f>
        <v>8144.4325256771799</v>
      </c>
      <c r="N12" s="55">
        <f>QVC!N12+zulily!N12</f>
        <v>8322.3170493421167</v>
      </c>
      <c r="O12" s="55">
        <f>QVC!O12+zulily!O12</f>
        <v>8504.2091396748947</v>
      </c>
    </row>
    <row r="13" spans="3:15" x14ac:dyDescent="0.15">
      <c r="C13" s="23"/>
      <c r="D13" s="23"/>
      <c r="E13" s="27"/>
      <c r="F13" s="30">
        <v>0.64</v>
      </c>
      <c r="G13" s="30">
        <v>0.64</v>
      </c>
      <c r="H13" s="30">
        <v>0.64</v>
      </c>
      <c r="I13" s="30">
        <v>0.64</v>
      </c>
      <c r="J13" s="30">
        <v>0.64</v>
      </c>
      <c r="K13" s="30">
        <v>0.64</v>
      </c>
      <c r="L13" s="30">
        <v>0.64</v>
      </c>
      <c r="M13" s="30">
        <v>0.64</v>
      </c>
      <c r="N13" s="30">
        <v>0.64</v>
      </c>
      <c r="O13" s="30">
        <v>0.64</v>
      </c>
    </row>
    <row r="14" spans="3:15" x14ac:dyDescent="0.15">
      <c r="C14" s="24" t="s">
        <v>18</v>
      </c>
      <c r="D14" s="6"/>
      <c r="E14" s="37">
        <f>E10-E12</f>
        <v>3215</v>
      </c>
      <c r="F14" s="38">
        <f>F10-F12</f>
        <v>3657.9449199999999</v>
      </c>
      <c r="G14" s="38">
        <f>G10-G12</f>
        <v>3786.6809094519995</v>
      </c>
      <c r="H14" s="38">
        <f t="shared" ref="H14:O14" si="0">H10-H12</f>
        <v>3878.8411950758491</v>
      </c>
      <c r="I14" s="38">
        <f t="shared" si="0"/>
        <v>3971.2220623853646</v>
      </c>
      <c r="J14" s="38">
        <f t="shared" si="0"/>
        <v>4055.8279188258721</v>
      </c>
      <c r="K14" s="38">
        <f t="shared" si="0"/>
        <v>4142.2813348509735</v>
      </c>
      <c r="L14" s="38">
        <f t="shared" si="0"/>
        <v>4230.6239249260352</v>
      </c>
      <c r="M14" s="38">
        <f t="shared" si="0"/>
        <v>4320.8982757039385</v>
      </c>
      <c r="N14" s="38">
        <f t="shared" si="0"/>
        <v>4413.1479696657807</v>
      </c>
      <c r="O14" s="38">
        <f t="shared" si="0"/>
        <v>4507.4176093602946</v>
      </c>
    </row>
    <row r="15" spans="3:15" x14ac:dyDescent="0.15">
      <c r="C15" s="39" t="s">
        <v>19</v>
      </c>
      <c r="D15" s="4"/>
      <c r="E15" s="40">
        <v>607</v>
      </c>
      <c r="F15" s="56">
        <f>QVC!F15+zulily!F16</f>
        <v>678.25846349999983</v>
      </c>
      <c r="G15" s="56">
        <f>QVC!G15+zulily!G16</f>
        <v>697.40112993434991</v>
      </c>
      <c r="H15" s="56">
        <f>QVC!H15+zulily!H16</f>
        <v>709.65051083235346</v>
      </c>
      <c r="I15" s="56">
        <f>QVC!I15+zulily!I16</f>
        <v>724.77715336320045</v>
      </c>
      <c r="J15" s="56">
        <f>QVC!J15+zulily!J16</f>
        <v>739.75818523384862</v>
      </c>
      <c r="K15" s="56">
        <f>QVC!K15+zulily!K16</f>
        <v>754.55334893852546</v>
      </c>
      <c r="L15" s="56">
        <f>QVC!L15+zulily!L16</f>
        <v>770.15447045413134</v>
      </c>
      <c r="M15" s="56">
        <f>QVC!M15+zulily!M16</f>
        <v>786.08291603615419</v>
      </c>
      <c r="N15" s="56">
        <f>QVC!N15+zulily!N16</f>
        <v>802.34569121500579</v>
      </c>
      <c r="O15" s="56">
        <f>QVC!O15+zulily!O16</f>
        <v>818.94995540317825</v>
      </c>
    </row>
    <row r="16" spans="3:15" x14ac:dyDescent="0.15">
      <c r="E16" s="32"/>
      <c r="F16" s="34"/>
      <c r="G16" s="35"/>
      <c r="H16" s="35"/>
      <c r="I16" s="35"/>
      <c r="J16" s="35"/>
      <c r="K16" s="35"/>
      <c r="L16" s="35"/>
      <c r="M16" s="35"/>
      <c r="N16" s="35"/>
      <c r="O16" s="35"/>
    </row>
    <row r="17" spans="3:15" x14ac:dyDescent="0.15">
      <c r="C17" s="5" t="s">
        <v>20</v>
      </c>
      <c r="D17" s="5"/>
      <c r="E17" s="64">
        <v>745</v>
      </c>
      <c r="F17" s="65">
        <f>QVC!F17+zulily!F18+zulily!F20</f>
        <v>1073.4130419999999</v>
      </c>
      <c r="G17" s="63">
        <f>QVC!G17+zulily!G18+zulily!G20</f>
        <v>1107.3419974801998</v>
      </c>
      <c r="H17" s="63">
        <f>QVC!H17+zulily!H18+zulily!H20</f>
        <v>1133.3113049081194</v>
      </c>
      <c r="I17" s="63">
        <f>QVC!I17+zulily!I18+zulily!I20</f>
        <v>1162.6891455762816</v>
      </c>
      <c r="J17" s="63">
        <f>QVC!J17+zulily!J18+zulily!J20</f>
        <v>1192.9296061031073</v>
      </c>
      <c r="K17" s="63">
        <f>QVC!K17+zulily!K18+zulily!K20</f>
        <v>1224.0612713307064</v>
      </c>
      <c r="L17" s="63">
        <f>QVC!L17+zulily!L18+zulily!L20</f>
        <v>1256.1137675919852</v>
      </c>
      <c r="M17" s="63">
        <f>QVC!M17+zulily!M18+zulily!M20</f>
        <v>1289.117803157028</v>
      </c>
      <c r="N17" s="63">
        <f>QVC!N17+zulily!N18+zulily!N20</f>
        <v>1323.1052103143086</v>
      </c>
      <c r="O17" s="63">
        <f>QVC!O17+zulily!O18+zulily!O20</f>
        <v>1358.10898915453</v>
      </c>
    </row>
    <row r="18" spans="3:15" x14ac:dyDescent="0.15">
      <c r="C18" s="66" t="s">
        <v>28</v>
      </c>
      <c r="D18" s="66"/>
      <c r="E18" s="67"/>
      <c r="F18" s="68">
        <f>F14-F15-F17</f>
        <v>1906.2734145000002</v>
      </c>
      <c r="G18" s="69">
        <f t="shared" ref="G18:O18" si="1">G14-G15-G17</f>
        <v>1981.9377820374496</v>
      </c>
      <c r="H18" s="69">
        <f t="shared" si="1"/>
        <v>2035.8793793353761</v>
      </c>
      <c r="I18" s="69">
        <f t="shared" si="1"/>
        <v>2083.7557634458826</v>
      </c>
      <c r="J18" s="69">
        <f t="shared" si="1"/>
        <v>2123.1401274889163</v>
      </c>
      <c r="K18" s="69">
        <f t="shared" si="1"/>
        <v>2163.6667145817419</v>
      </c>
      <c r="L18" s="69">
        <f t="shared" si="1"/>
        <v>2204.3556868799187</v>
      </c>
      <c r="M18" s="69">
        <f t="shared" si="1"/>
        <v>2245.6975565107564</v>
      </c>
      <c r="N18" s="69">
        <f t="shared" si="1"/>
        <v>2287.6970681364664</v>
      </c>
      <c r="O18" s="69">
        <f t="shared" si="1"/>
        <v>2330.3586648025866</v>
      </c>
    </row>
    <row r="19" spans="3:15" x14ac:dyDescent="0.15">
      <c r="C19" s="39" t="s">
        <v>24</v>
      </c>
      <c r="F19" s="1">
        <f>F63</f>
        <v>150</v>
      </c>
      <c r="G19" s="1">
        <f t="shared" ref="G19:O19" si="2">G63</f>
        <v>150</v>
      </c>
      <c r="H19" s="1">
        <f t="shared" si="2"/>
        <v>155</v>
      </c>
      <c r="I19" s="1">
        <f t="shared" si="2"/>
        <v>156</v>
      </c>
      <c r="J19" s="1">
        <f t="shared" si="2"/>
        <v>158</v>
      </c>
      <c r="K19" s="1">
        <f t="shared" si="2"/>
        <v>160</v>
      </c>
      <c r="L19" s="1">
        <f t="shared" si="2"/>
        <v>162</v>
      </c>
      <c r="M19" s="1">
        <f t="shared" si="2"/>
        <v>162</v>
      </c>
      <c r="N19" s="1">
        <f t="shared" si="2"/>
        <v>162</v>
      </c>
      <c r="O19" s="1">
        <f t="shared" si="2"/>
        <v>162</v>
      </c>
    </row>
    <row r="20" spans="3:15" x14ac:dyDescent="0.15">
      <c r="C20" s="57" t="s">
        <v>25</v>
      </c>
      <c r="D20" s="58"/>
      <c r="E20" s="58"/>
      <c r="F20" s="58">
        <f>F64</f>
        <v>705</v>
      </c>
      <c r="G20" s="58">
        <f t="shared" ref="G20:O20" si="3">G64</f>
        <v>502</v>
      </c>
      <c r="H20" s="58">
        <f t="shared" si="3"/>
        <v>231</v>
      </c>
      <c r="I20" s="58">
        <f t="shared" si="3"/>
        <v>96</v>
      </c>
      <c r="J20" s="58">
        <f t="shared" si="3"/>
        <v>60</v>
      </c>
      <c r="K20" s="58">
        <f t="shared" si="3"/>
        <v>60</v>
      </c>
      <c r="L20" s="58">
        <f t="shared" si="3"/>
        <v>60</v>
      </c>
      <c r="M20" s="58">
        <f t="shared" si="3"/>
        <v>60</v>
      </c>
      <c r="N20" s="58">
        <f t="shared" si="3"/>
        <v>60</v>
      </c>
      <c r="O20" s="58">
        <f t="shared" si="3"/>
        <v>60</v>
      </c>
    </row>
    <row r="21" spans="3:15" x14ac:dyDescent="0.15">
      <c r="C21" s="61" t="s">
        <v>29</v>
      </c>
      <c r="D21" s="61"/>
      <c r="E21" s="61"/>
      <c r="F21" s="62">
        <f t="shared" ref="F21:O21" si="4">F14-F15-F17-F19-F20</f>
        <v>1051.2734145000002</v>
      </c>
      <c r="G21" s="62">
        <f t="shared" si="4"/>
        <v>1329.9377820374496</v>
      </c>
      <c r="H21" s="62">
        <f t="shared" si="4"/>
        <v>1649.8793793353761</v>
      </c>
      <c r="I21" s="62">
        <f t="shared" si="4"/>
        <v>1831.7557634458826</v>
      </c>
      <c r="J21" s="62">
        <f t="shared" si="4"/>
        <v>1905.1401274889163</v>
      </c>
      <c r="K21" s="62">
        <f t="shared" si="4"/>
        <v>1943.6667145817419</v>
      </c>
      <c r="L21" s="62">
        <f t="shared" si="4"/>
        <v>1982.3556868799187</v>
      </c>
      <c r="M21" s="62">
        <f t="shared" si="4"/>
        <v>2023.6975565107564</v>
      </c>
      <c r="N21" s="62">
        <f t="shared" si="4"/>
        <v>2065.6970681364664</v>
      </c>
      <c r="O21" s="62">
        <f t="shared" si="4"/>
        <v>2108.3586648025866</v>
      </c>
    </row>
    <row r="22" spans="3:15" x14ac:dyDescent="0.15">
      <c r="C22" s="39" t="s">
        <v>45</v>
      </c>
      <c r="F22" s="70">
        <f>F82</f>
        <v>278.4375</v>
      </c>
      <c r="G22" s="70">
        <f>F22</f>
        <v>278.4375</v>
      </c>
      <c r="H22" s="70">
        <f t="shared" ref="H22:O22" si="5">G22</f>
        <v>278.4375</v>
      </c>
      <c r="I22" s="70">
        <f t="shared" si="5"/>
        <v>278.4375</v>
      </c>
      <c r="J22" s="70">
        <f t="shared" si="5"/>
        <v>278.4375</v>
      </c>
      <c r="K22" s="70">
        <f t="shared" si="5"/>
        <v>278.4375</v>
      </c>
      <c r="L22" s="70">
        <f t="shared" si="5"/>
        <v>278.4375</v>
      </c>
      <c r="M22" s="70">
        <f t="shared" si="5"/>
        <v>278.4375</v>
      </c>
      <c r="N22" s="70">
        <f t="shared" si="5"/>
        <v>278.4375</v>
      </c>
      <c r="O22" s="70">
        <f t="shared" si="5"/>
        <v>278.4375</v>
      </c>
    </row>
    <row r="23" spans="3:15" x14ac:dyDescent="0.15">
      <c r="C23" s="39" t="s">
        <v>47</v>
      </c>
      <c r="F23" s="79">
        <f>F21-F22</f>
        <v>772.83591450000017</v>
      </c>
      <c r="G23" s="79">
        <f t="shared" ref="G23:O23" si="6">G21-G22</f>
        <v>1051.5002820374496</v>
      </c>
      <c r="H23" s="79">
        <f t="shared" si="6"/>
        <v>1371.4418793353761</v>
      </c>
      <c r="I23" s="79">
        <f t="shared" si="6"/>
        <v>1553.3182634458826</v>
      </c>
      <c r="J23" s="79">
        <f t="shared" si="6"/>
        <v>1626.7026274889163</v>
      </c>
      <c r="K23" s="79">
        <f t="shared" si="6"/>
        <v>1665.2292145817419</v>
      </c>
      <c r="L23" s="79">
        <f t="shared" si="6"/>
        <v>1703.9181868799187</v>
      </c>
      <c r="M23" s="79">
        <f t="shared" si="6"/>
        <v>1745.2600565107564</v>
      </c>
      <c r="N23" s="79">
        <f t="shared" si="6"/>
        <v>1787.2595681364664</v>
      </c>
      <c r="O23" s="79">
        <f t="shared" si="6"/>
        <v>1829.9211648025866</v>
      </c>
    </row>
    <row r="24" spans="3:15" x14ac:dyDescent="0.15">
      <c r="C24" s="39" t="s">
        <v>48</v>
      </c>
      <c r="F24" s="79">
        <f>F23*F25</f>
        <v>293.67764751000004</v>
      </c>
      <c r="G24" s="79">
        <f t="shared" ref="G24:O24" si="7">G23*G25</f>
        <v>399.57010717423083</v>
      </c>
      <c r="H24" s="79">
        <f t="shared" si="7"/>
        <v>521.14791414744298</v>
      </c>
      <c r="I24" s="79">
        <f t="shared" si="7"/>
        <v>590.26094010943541</v>
      </c>
      <c r="J24" s="79">
        <f t="shared" si="7"/>
        <v>618.1469984457882</v>
      </c>
      <c r="K24" s="79">
        <f t="shared" si="7"/>
        <v>632.78710154106193</v>
      </c>
      <c r="L24" s="79">
        <f t="shared" si="7"/>
        <v>647.48891101436914</v>
      </c>
      <c r="M24" s="79">
        <f t="shared" si="7"/>
        <v>663.19882147408748</v>
      </c>
      <c r="N24" s="79">
        <f t="shared" si="7"/>
        <v>679.15863589185722</v>
      </c>
      <c r="O24" s="79">
        <f t="shared" si="7"/>
        <v>695.37004262498294</v>
      </c>
    </row>
    <row r="25" spans="3:15" x14ac:dyDescent="0.15">
      <c r="F25" s="51">
        <v>0.38</v>
      </c>
      <c r="G25" s="51">
        <v>0.38</v>
      </c>
      <c r="H25" s="51">
        <v>0.38</v>
      </c>
      <c r="I25" s="51">
        <v>0.38</v>
      </c>
      <c r="J25" s="51">
        <v>0.38</v>
      </c>
      <c r="K25" s="51">
        <v>0.38</v>
      </c>
      <c r="L25" s="51">
        <v>0.38</v>
      </c>
      <c r="M25" s="51">
        <v>0.38</v>
      </c>
      <c r="N25" s="51">
        <v>0.38</v>
      </c>
      <c r="O25" s="51">
        <v>0.38</v>
      </c>
    </row>
    <row r="26" spans="3:15" x14ac:dyDescent="0.15">
      <c r="C26" s="39" t="s">
        <v>49</v>
      </c>
      <c r="F26" s="79">
        <f>F23-F24</f>
        <v>479.15826699000013</v>
      </c>
      <c r="G26" s="79">
        <f t="shared" ref="G26:O26" si="8">G23-G24</f>
        <v>651.93017486321878</v>
      </c>
      <c r="H26" s="79">
        <f t="shared" si="8"/>
        <v>850.29396518793317</v>
      </c>
      <c r="I26" s="79">
        <f t="shared" si="8"/>
        <v>963.05732333644721</v>
      </c>
      <c r="J26" s="79">
        <f t="shared" si="8"/>
        <v>1008.5556290431281</v>
      </c>
      <c r="K26" s="79">
        <f t="shared" si="8"/>
        <v>1032.4421130406799</v>
      </c>
      <c r="L26" s="79">
        <f t="shared" si="8"/>
        <v>1056.4292758655497</v>
      </c>
      <c r="M26" s="79">
        <f t="shared" si="8"/>
        <v>1082.0612350366689</v>
      </c>
      <c r="N26" s="79">
        <f t="shared" si="8"/>
        <v>1108.1009322446093</v>
      </c>
      <c r="O26" s="79">
        <f t="shared" si="8"/>
        <v>1134.5511221776037</v>
      </c>
    </row>
    <row r="27" spans="3:15" x14ac:dyDescent="0.15">
      <c r="C27" s="39" t="s">
        <v>50</v>
      </c>
      <c r="F27" s="79">
        <f>F26*F28</f>
        <v>28.749496019400006</v>
      </c>
      <c r="G27" s="79">
        <f t="shared" ref="G27:O27" si="9">G26*G28</f>
        <v>39.115810491793127</v>
      </c>
      <c r="H27" s="79">
        <f t="shared" si="9"/>
        <v>51.01763791127599</v>
      </c>
      <c r="I27" s="79">
        <f t="shared" si="9"/>
        <v>57.783439400186829</v>
      </c>
      <c r="J27" s="79">
        <f t="shared" si="9"/>
        <v>60.51333774258768</v>
      </c>
      <c r="K27" s="79">
        <f t="shared" si="9"/>
        <v>61.946526782440792</v>
      </c>
      <c r="L27" s="79">
        <f t="shared" si="9"/>
        <v>63.385756551932978</v>
      </c>
      <c r="M27" s="79">
        <f t="shared" si="9"/>
        <v>64.923674102200138</v>
      </c>
      <c r="N27" s="79">
        <f t="shared" si="9"/>
        <v>66.486055934676557</v>
      </c>
      <c r="O27" s="79">
        <f t="shared" si="9"/>
        <v>68.073067330656215</v>
      </c>
    </row>
    <row r="28" spans="3:15" x14ac:dyDescent="0.15">
      <c r="C28" s="29"/>
      <c r="D28" s="5"/>
      <c r="E28" s="5"/>
      <c r="F28" s="80">
        <v>0.06</v>
      </c>
      <c r="G28" s="80">
        <v>0.06</v>
      </c>
      <c r="H28" s="80">
        <v>0.06</v>
      </c>
      <c r="I28" s="80">
        <v>0.06</v>
      </c>
      <c r="J28" s="80">
        <v>0.06</v>
      </c>
      <c r="K28" s="80">
        <v>0.06</v>
      </c>
      <c r="L28" s="80">
        <v>0.06</v>
      </c>
      <c r="M28" s="80">
        <v>0.06</v>
      </c>
      <c r="N28" s="80">
        <v>0.06</v>
      </c>
      <c r="O28" s="80">
        <v>0.06</v>
      </c>
    </row>
    <row r="29" spans="3:15" x14ac:dyDescent="0.15">
      <c r="C29" s="81" t="s">
        <v>51</v>
      </c>
      <c r="D29" s="81"/>
      <c r="E29" s="81"/>
      <c r="F29" s="82">
        <f>F26-F27</f>
        <v>450.40877097060013</v>
      </c>
      <c r="G29" s="82">
        <f t="shared" ref="G29:O29" si="10">G26-G27</f>
        <v>612.81436437142565</v>
      </c>
      <c r="H29" s="82">
        <f t="shared" si="10"/>
        <v>799.27632727665718</v>
      </c>
      <c r="I29" s="82">
        <f t="shared" si="10"/>
        <v>905.2738839362604</v>
      </c>
      <c r="J29" s="82">
        <f t="shared" si="10"/>
        <v>948.04229130054046</v>
      </c>
      <c r="K29" s="82">
        <f t="shared" si="10"/>
        <v>970.4955862582392</v>
      </c>
      <c r="L29" s="82">
        <f t="shared" si="10"/>
        <v>993.04351931361668</v>
      </c>
      <c r="M29" s="82">
        <f t="shared" si="10"/>
        <v>1017.1375609344688</v>
      </c>
      <c r="N29" s="82">
        <f t="shared" si="10"/>
        <v>1041.6148763099327</v>
      </c>
      <c r="O29" s="82">
        <f t="shared" si="10"/>
        <v>1066.4780548469475</v>
      </c>
    </row>
    <row r="30" spans="3:15" x14ac:dyDescent="0.15">
      <c r="C30" s="59" t="s">
        <v>63</v>
      </c>
      <c r="D30" s="6"/>
      <c r="E30" s="6"/>
      <c r="F30" s="60">
        <f>F29/F59</f>
        <v>0.91732947244521412</v>
      </c>
      <c r="G30" s="60">
        <f>G29/F60</f>
        <v>1.3116309405845878</v>
      </c>
      <c r="H30" s="60">
        <f t="shared" ref="H30:O30" si="11">H29/H59</f>
        <v>1.7626145984252382</v>
      </c>
      <c r="I30" s="60">
        <f t="shared" si="11"/>
        <v>2.0306302077495766</v>
      </c>
      <c r="J30" s="60">
        <f t="shared" si="11"/>
        <v>2.1426691933120865</v>
      </c>
      <c r="K30" s="60">
        <f t="shared" si="11"/>
        <v>2.2079207660112132</v>
      </c>
      <c r="L30" s="60" t="e">
        <f t="shared" si="11"/>
        <v>#DIV/0!</v>
      </c>
      <c r="M30" s="60" t="e">
        <f t="shared" si="11"/>
        <v>#DIV/0!</v>
      </c>
      <c r="N30" s="60" t="e">
        <f t="shared" si="11"/>
        <v>#DIV/0!</v>
      </c>
      <c r="O30" s="60" t="e">
        <f t="shared" si="11"/>
        <v>#DIV/0!</v>
      </c>
    </row>
    <row r="31" spans="3:15" x14ac:dyDescent="0.15">
      <c r="C31" s="39" t="s">
        <v>67</v>
      </c>
      <c r="F31" s="86">
        <f t="shared" ref="F31:O31" si="12">F29/F10</f>
        <v>4.2922043305878323E-2</v>
      </c>
      <c r="G31" s="86">
        <f t="shared" si="12"/>
        <v>5.6318695137228432E-2</v>
      </c>
      <c r="H31" s="86">
        <f t="shared" si="12"/>
        <v>7.1579974426419196E-2</v>
      </c>
      <c r="I31" s="86">
        <f t="shared" si="12"/>
        <v>7.9115763682625018E-2</v>
      </c>
      <c r="J31" s="86">
        <f t="shared" si="12"/>
        <v>8.1100313444481931E-2</v>
      </c>
      <c r="K31" s="86">
        <f t="shared" si="12"/>
        <v>8.1263314785209637E-2</v>
      </c>
      <c r="L31" s="86">
        <f t="shared" si="12"/>
        <v>8.138975096413123E-2</v>
      </c>
      <c r="M31" s="86">
        <f t="shared" si="12"/>
        <v>8.1597317964620178E-2</v>
      </c>
      <c r="N31" s="86">
        <f t="shared" si="12"/>
        <v>8.1788523210994252E-2</v>
      </c>
      <c r="O31" s="86">
        <f t="shared" si="12"/>
        <v>8.1963468167116513E-2</v>
      </c>
    </row>
    <row r="34" spans="3:15" x14ac:dyDescent="0.15">
      <c r="C34" s="83" t="s">
        <v>52</v>
      </c>
      <c r="D34" s="8"/>
      <c r="E34" s="21"/>
      <c r="F34" s="10"/>
      <c r="G34" s="11"/>
      <c r="H34" s="8"/>
      <c r="I34" s="9"/>
      <c r="J34" s="8"/>
      <c r="K34" s="10"/>
      <c r="L34" s="8"/>
      <c r="M34" s="9"/>
      <c r="N34" s="8"/>
      <c r="O34" s="8"/>
    </row>
    <row r="36" spans="3:15" x14ac:dyDescent="0.15">
      <c r="C36" s="39" t="s">
        <v>49</v>
      </c>
      <c r="F36" s="79">
        <f>F26</f>
        <v>479.15826699000013</v>
      </c>
      <c r="G36" s="79">
        <f>G26</f>
        <v>651.93017486321878</v>
      </c>
      <c r="H36" s="79">
        <f t="shared" ref="H36:O36" si="13">H26</f>
        <v>850.29396518793317</v>
      </c>
      <c r="I36" s="79">
        <f t="shared" si="13"/>
        <v>963.05732333644721</v>
      </c>
      <c r="J36" s="79">
        <f t="shared" si="13"/>
        <v>1008.5556290431281</v>
      </c>
      <c r="K36" s="79">
        <f t="shared" si="13"/>
        <v>1032.4421130406799</v>
      </c>
      <c r="L36" s="79">
        <f t="shared" si="13"/>
        <v>1056.4292758655497</v>
      </c>
      <c r="M36" s="79">
        <f t="shared" si="13"/>
        <v>1082.0612350366689</v>
      </c>
      <c r="N36" s="79">
        <f t="shared" si="13"/>
        <v>1108.1009322446093</v>
      </c>
      <c r="O36" s="79">
        <f t="shared" si="13"/>
        <v>1134.5511221776037</v>
      </c>
    </row>
    <row r="37" spans="3:15" x14ac:dyDescent="0.15">
      <c r="C37" s="39" t="s">
        <v>53</v>
      </c>
      <c r="F37" s="1">
        <f t="shared" ref="F37:O37" si="14">F19+F20</f>
        <v>855</v>
      </c>
      <c r="G37" s="1">
        <f t="shared" si="14"/>
        <v>652</v>
      </c>
      <c r="H37" s="1">
        <f t="shared" si="14"/>
        <v>386</v>
      </c>
      <c r="I37" s="1">
        <f t="shared" si="14"/>
        <v>252</v>
      </c>
      <c r="J37" s="1">
        <f t="shared" si="14"/>
        <v>218</v>
      </c>
      <c r="K37" s="1">
        <f t="shared" si="14"/>
        <v>220</v>
      </c>
      <c r="L37" s="1">
        <f t="shared" si="14"/>
        <v>222</v>
      </c>
      <c r="M37" s="1">
        <f t="shared" si="14"/>
        <v>222</v>
      </c>
      <c r="N37" s="1">
        <f t="shared" si="14"/>
        <v>222</v>
      </c>
      <c r="O37" s="1">
        <f t="shared" si="14"/>
        <v>222</v>
      </c>
    </row>
    <row r="38" spans="3:15" x14ac:dyDescent="0.15">
      <c r="F38" s="52">
        <v>80</v>
      </c>
      <c r="G38" s="1">
        <f>F38*(1+G39)</f>
        <v>82.4</v>
      </c>
      <c r="H38" s="1">
        <f t="shared" ref="H38:O38" si="15">G38*(1+H39)</f>
        <v>84.872000000000014</v>
      </c>
      <c r="I38" s="1">
        <f t="shared" si="15"/>
        <v>87.418160000000015</v>
      </c>
      <c r="J38" s="1">
        <f t="shared" si="15"/>
        <v>90.040704800000015</v>
      </c>
      <c r="K38" s="1">
        <f t="shared" si="15"/>
        <v>92.741925944000016</v>
      </c>
      <c r="L38" s="1">
        <f t="shared" si="15"/>
        <v>95.524183722320018</v>
      </c>
      <c r="M38" s="1">
        <f t="shared" si="15"/>
        <v>98.389909233989627</v>
      </c>
      <c r="N38" s="1">
        <f t="shared" si="15"/>
        <v>101.34160651100932</v>
      </c>
      <c r="O38" s="1">
        <f t="shared" si="15"/>
        <v>104.3818547063396</v>
      </c>
    </row>
    <row r="39" spans="3:15" x14ac:dyDescent="0.15">
      <c r="C39" s="5"/>
      <c r="D39" s="5"/>
      <c r="E39" s="5"/>
      <c r="F39" s="5"/>
      <c r="G39" s="80">
        <v>0.03</v>
      </c>
      <c r="H39" s="80">
        <v>0.03</v>
      </c>
      <c r="I39" s="80">
        <v>0.03</v>
      </c>
      <c r="J39" s="80">
        <v>0.03</v>
      </c>
      <c r="K39" s="80">
        <v>0.03</v>
      </c>
      <c r="L39" s="80">
        <v>0.03</v>
      </c>
      <c r="M39" s="80">
        <v>0.03</v>
      </c>
      <c r="N39" s="80">
        <v>0.03</v>
      </c>
      <c r="O39" s="80">
        <v>0.03</v>
      </c>
    </row>
    <row r="40" spans="3:15" x14ac:dyDescent="0.15">
      <c r="C40" s="84" t="s">
        <v>54</v>
      </c>
      <c r="D40" s="84"/>
      <c r="E40" s="84"/>
      <c r="F40" s="85">
        <f>SUM(F36:F38)</f>
        <v>1414.1582669900001</v>
      </c>
      <c r="G40" s="85">
        <f t="shared" ref="G40:O40" si="16">SUM(G36:G38)</f>
        <v>1386.3301748632189</v>
      </c>
      <c r="H40" s="85">
        <f t="shared" si="16"/>
        <v>1321.1659651879334</v>
      </c>
      <c r="I40" s="85">
        <f t="shared" si="16"/>
        <v>1302.475483336447</v>
      </c>
      <c r="J40" s="85">
        <f t="shared" si="16"/>
        <v>1316.5963338431281</v>
      </c>
      <c r="K40" s="85">
        <f t="shared" si="16"/>
        <v>1345.18403898468</v>
      </c>
      <c r="L40" s="85">
        <f t="shared" si="16"/>
        <v>1373.9534595878697</v>
      </c>
      <c r="M40" s="85">
        <f t="shared" si="16"/>
        <v>1402.4511442706585</v>
      </c>
      <c r="N40" s="85">
        <f t="shared" si="16"/>
        <v>1431.4425387556187</v>
      </c>
      <c r="O40" s="85">
        <f t="shared" si="16"/>
        <v>1460.9329768839434</v>
      </c>
    </row>
    <row r="41" spans="3:15" x14ac:dyDescent="0.1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3:15" x14ac:dyDescent="0.15">
      <c r="C42" s="42"/>
    </row>
    <row r="43" spans="3:15" x14ac:dyDescent="0.15">
      <c r="C43" s="84" t="s">
        <v>55</v>
      </c>
      <c r="D43" s="84"/>
      <c r="E43" s="84"/>
      <c r="F43" s="125">
        <v>-300</v>
      </c>
      <c r="G43" s="125">
        <v>-300</v>
      </c>
      <c r="H43" s="125">
        <v>-300</v>
      </c>
      <c r="I43" s="125">
        <v>-300</v>
      </c>
      <c r="J43" s="125">
        <v>-300</v>
      </c>
      <c r="K43" s="125">
        <v>-300</v>
      </c>
      <c r="L43" s="125">
        <v>-300</v>
      </c>
      <c r="M43" s="125">
        <v>-300</v>
      </c>
      <c r="N43" s="125">
        <v>-300</v>
      </c>
      <c r="O43" s="125">
        <v>-300</v>
      </c>
    </row>
    <row r="45" spans="3:15" x14ac:dyDescent="0.15">
      <c r="C45" s="39" t="s">
        <v>56</v>
      </c>
      <c r="F45" s="124">
        <v>-600</v>
      </c>
      <c r="G45" s="124">
        <v>-300</v>
      </c>
      <c r="H45" s="124">
        <v>-200</v>
      </c>
      <c r="I45" s="124">
        <v>-100</v>
      </c>
      <c r="J45" s="124">
        <v>-100</v>
      </c>
      <c r="K45" s="124">
        <v>-100</v>
      </c>
      <c r="L45" s="124">
        <v>-100</v>
      </c>
      <c r="M45" s="124">
        <v>-100</v>
      </c>
      <c r="N45" s="124">
        <v>-100</v>
      </c>
      <c r="O45" s="124">
        <v>-100</v>
      </c>
    </row>
    <row r="47" spans="3:15" x14ac:dyDescent="0.15">
      <c r="C47" s="84" t="s">
        <v>55</v>
      </c>
      <c r="D47" s="84"/>
      <c r="E47" s="84"/>
      <c r="F47" s="85">
        <f>SUM(F44:F46)</f>
        <v>-600</v>
      </c>
      <c r="G47" s="85">
        <f t="shared" ref="G47:O47" si="17">SUM(G44:G46)</f>
        <v>-300</v>
      </c>
      <c r="H47" s="85">
        <f t="shared" si="17"/>
        <v>-200</v>
      </c>
      <c r="I47" s="85">
        <f t="shared" si="17"/>
        <v>-100</v>
      </c>
      <c r="J47" s="85">
        <f t="shared" si="17"/>
        <v>-100</v>
      </c>
      <c r="K47" s="85">
        <f t="shared" si="17"/>
        <v>-100</v>
      </c>
      <c r="L47" s="85">
        <f t="shared" si="17"/>
        <v>-100</v>
      </c>
      <c r="M47" s="85">
        <f t="shared" si="17"/>
        <v>-100</v>
      </c>
      <c r="N47" s="85">
        <f t="shared" si="17"/>
        <v>-100</v>
      </c>
      <c r="O47" s="85">
        <f t="shared" si="17"/>
        <v>-100</v>
      </c>
    </row>
    <row r="49" spans="3:16" x14ac:dyDescent="0.15">
      <c r="C49" s="81" t="s">
        <v>57</v>
      </c>
      <c r="D49" s="81"/>
      <c r="E49" s="81"/>
      <c r="F49" s="82">
        <f>F47+F43+F40</f>
        <v>514.15826699000013</v>
      </c>
      <c r="G49" s="82">
        <f t="shared" ref="G49:O49" si="18">G47+G43+G40</f>
        <v>786.33017486321887</v>
      </c>
      <c r="H49" s="82">
        <f t="shared" si="18"/>
        <v>821.16596518793335</v>
      </c>
      <c r="I49" s="82">
        <f t="shared" si="18"/>
        <v>902.47548333644704</v>
      </c>
      <c r="J49" s="82">
        <f t="shared" si="18"/>
        <v>916.59633384312815</v>
      </c>
      <c r="K49" s="82">
        <f t="shared" si="18"/>
        <v>945.18403898468</v>
      </c>
      <c r="L49" s="82">
        <f t="shared" si="18"/>
        <v>973.9534595878697</v>
      </c>
      <c r="M49" s="82">
        <f t="shared" si="18"/>
        <v>1002.4511442706585</v>
      </c>
      <c r="N49" s="82">
        <f t="shared" si="18"/>
        <v>1031.4425387556187</v>
      </c>
      <c r="O49" s="82">
        <f t="shared" si="18"/>
        <v>1060.9329768839434</v>
      </c>
    </row>
    <row r="50" spans="3:16" x14ac:dyDescent="0.15">
      <c r="C50" s="39" t="s">
        <v>59</v>
      </c>
      <c r="F50" s="52">
        <v>426</v>
      </c>
      <c r="G50" s="79">
        <f>F51</f>
        <v>940.15826699000013</v>
      </c>
      <c r="H50" s="79">
        <f t="shared" ref="H50:O50" si="19">G51</f>
        <v>1726.488441853219</v>
      </c>
      <c r="I50" s="79">
        <f t="shared" si="19"/>
        <v>2547.6544070411524</v>
      </c>
      <c r="J50" s="79">
        <f t="shared" si="19"/>
        <v>3450.1298903775996</v>
      </c>
      <c r="K50" s="79">
        <f t="shared" si="19"/>
        <v>4366.726224220728</v>
      </c>
      <c r="L50" s="79">
        <f t="shared" si="19"/>
        <v>5311.9102632054082</v>
      </c>
      <c r="M50" s="79">
        <f t="shared" si="19"/>
        <v>6285.8637227932777</v>
      </c>
      <c r="N50" s="79">
        <f t="shared" si="19"/>
        <v>7288.3148670639366</v>
      </c>
      <c r="O50" s="79">
        <f t="shared" si="19"/>
        <v>8319.7574058195551</v>
      </c>
    </row>
    <row r="51" spans="3:16" x14ac:dyDescent="0.15">
      <c r="C51" s="39" t="s">
        <v>60</v>
      </c>
      <c r="F51" s="41">
        <f>F50+F49</f>
        <v>940.15826699000013</v>
      </c>
      <c r="G51" s="41">
        <f>G50+G49</f>
        <v>1726.488441853219</v>
      </c>
      <c r="H51" s="41">
        <f t="shared" ref="H51:O51" si="20">H50+H49</f>
        <v>2547.6544070411524</v>
      </c>
      <c r="I51" s="41">
        <f t="shared" si="20"/>
        <v>3450.1298903775996</v>
      </c>
      <c r="J51" s="41">
        <f t="shared" si="20"/>
        <v>4366.726224220728</v>
      </c>
      <c r="K51" s="41">
        <f t="shared" si="20"/>
        <v>5311.9102632054082</v>
      </c>
      <c r="L51" s="41">
        <f t="shared" si="20"/>
        <v>6285.8637227932777</v>
      </c>
      <c r="M51" s="41">
        <f t="shared" si="20"/>
        <v>7288.3148670639366</v>
      </c>
      <c r="N51" s="41">
        <f t="shared" si="20"/>
        <v>8319.7574058195551</v>
      </c>
      <c r="O51" s="41">
        <f t="shared" si="20"/>
        <v>9380.6903827034985</v>
      </c>
    </row>
    <row r="52" spans="3:16" x14ac:dyDescent="0.15">
      <c r="F52" s="13"/>
    </row>
    <row r="53" spans="3:16" x14ac:dyDescent="0.15">
      <c r="F53" s="13"/>
    </row>
    <row r="54" spans="3:16" x14ac:dyDescent="0.15">
      <c r="C54" s="83" t="s">
        <v>58</v>
      </c>
      <c r="D54" s="8"/>
      <c r="E54" s="21"/>
      <c r="F54" s="10"/>
      <c r="G54" s="11"/>
      <c r="H54" s="8"/>
      <c r="I54" s="9"/>
      <c r="J54" s="8"/>
      <c r="K54" s="10"/>
      <c r="L54" s="8"/>
      <c r="M54" s="9"/>
      <c r="N54" s="8"/>
      <c r="O54" s="8"/>
    </row>
    <row r="55" spans="3:16" x14ac:dyDescent="0.15">
      <c r="C55" s="39" t="s">
        <v>61</v>
      </c>
      <c r="F55" s="41">
        <f t="shared" ref="F55:K55" si="21">-F45</f>
        <v>600</v>
      </c>
      <c r="G55" s="41">
        <f t="shared" si="21"/>
        <v>300</v>
      </c>
      <c r="H55" s="41">
        <f t="shared" si="21"/>
        <v>200</v>
      </c>
      <c r="I55" s="41">
        <f t="shared" si="21"/>
        <v>100</v>
      </c>
      <c r="J55" s="41">
        <f t="shared" si="21"/>
        <v>100</v>
      </c>
      <c r="K55" s="41">
        <f t="shared" si="21"/>
        <v>100</v>
      </c>
    </row>
    <row r="56" spans="3:16" x14ac:dyDescent="0.15">
      <c r="C56" s="39" t="s">
        <v>62</v>
      </c>
      <c r="F56" s="94">
        <v>27.5</v>
      </c>
      <c r="G56" s="93">
        <f>DCF!C21/'QVC Group'!G30</f>
        <v>16.628448061687653</v>
      </c>
      <c r="H56" s="93">
        <f>DCF!D21/'QVC Group'!H30</f>
        <v>14.829862790354001</v>
      </c>
      <c r="I56" s="93">
        <f>DCF!E21/'QVC Group'!I30</f>
        <v>14.696806975035333</v>
      </c>
      <c r="J56" s="93">
        <f>DCF!F21/'QVC Group'!J30</f>
        <v>16.056125957023568</v>
      </c>
      <c r="K56" s="93">
        <f>DCF!G21/'QVC Group'!K30</f>
        <v>17.106722574677367</v>
      </c>
    </row>
    <row r="57" spans="3:16" x14ac:dyDescent="0.15">
      <c r="C57" s="39" t="s">
        <v>66</v>
      </c>
      <c r="F57" s="41">
        <f t="shared" ref="F57:K57" si="22">F56*F30</f>
        <v>25.226560492243387</v>
      </c>
      <c r="G57" s="41">
        <f t="shared" si="22"/>
        <v>21.810386971613344</v>
      </c>
      <c r="H57" s="41">
        <f t="shared" si="22"/>
        <v>26.139332646921201</v>
      </c>
      <c r="I57" s="41">
        <f t="shared" si="22"/>
        <v>29.843780200971423</v>
      </c>
      <c r="J57" s="41">
        <f t="shared" si="22"/>
        <v>34.402966452052944</v>
      </c>
      <c r="K57" s="41">
        <f t="shared" si="22"/>
        <v>37.770288011022963</v>
      </c>
    </row>
    <row r="58" spans="3:16" x14ac:dyDescent="0.15">
      <c r="C58" s="39" t="s">
        <v>68</v>
      </c>
      <c r="F58" s="87">
        <f t="shared" ref="F58:K58" si="23">F55/F57</f>
        <v>23.784455284123528</v>
      </c>
      <c r="G58" s="87">
        <f t="shared" si="23"/>
        <v>13.754914132906308</v>
      </c>
      <c r="H58" s="87">
        <f t="shared" si="23"/>
        <v>7.6513047483466199</v>
      </c>
      <c r="I58" s="87">
        <f t="shared" si="23"/>
        <v>3.3507819494242548</v>
      </c>
      <c r="J58" s="87">
        <f t="shared" si="23"/>
        <v>2.9067260853615329</v>
      </c>
      <c r="K58" s="87">
        <f t="shared" si="23"/>
        <v>2.6475837295923128</v>
      </c>
    </row>
    <row r="59" spans="3:16" x14ac:dyDescent="0.15">
      <c r="C59" s="29" t="s">
        <v>64</v>
      </c>
      <c r="D59" s="5"/>
      <c r="E59" s="5"/>
      <c r="F59" s="111">
        <v>491</v>
      </c>
      <c r="G59" s="112">
        <f>F60</f>
        <v>467.21554471587649</v>
      </c>
      <c r="H59" s="112">
        <f>G60</f>
        <v>453.46063058297017</v>
      </c>
      <c r="I59" s="112">
        <f>H60</f>
        <v>445.80932583462356</v>
      </c>
      <c r="J59" s="112">
        <f>I60</f>
        <v>442.45854388519933</v>
      </c>
      <c r="K59" s="112">
        <f>J60</f>
        <v>439.55181779983781</v>
      </c>
      <c r="L59" s="5"/>
      <c r="M59" s="5"/>
      <c r="N59" s="5"/>
      <c r="O59" s="5"/>
    </row>
    <row r="60" spans="3:16" x14ac:dyDescent="0.15">
      <c r="C60" s="113" t="s">
        <v>65</v>
      </c>
      <c r="D60" s="113"/>
      <c r="E60" s="113"/>
      <c r="F60" s="114">
        <f t="shared" ref="F60:K60" si="24">F59-F58</f>
        <v>467.21554471587649</v>
      </c>
      <c r="G60" s="114">
        <f t="shared" si="24"/>
        <v>453.46063058297017</v>
      </c>
      <c r="H60" s="114">
        <f t="shared" si="24"/>
        <v>445.80932583462356</v>
      </c>
      <c r="I60" s="114">
        <f t="shared" si="24"/>
        <v>442.45854388519933</v>
      </c>
      <c r="J60" s="114">
        <f t="shared" si="24"/>
        <v>439.55181779983781</v>
      </c>
      <c r="K60" s="114">
        <f t="shared" si="24"/>
        <v>436.90423407024548</v>
      </c>
      <c r="L60" s="113"/>
      <c r="M60" s="113"/>
      <c r="N60" s="113"/>
      <c r="O60" s="113"/>
    </row>
    <row r="61" spans="3:16" ht="15" thickBot="1" x14ac:dyDescent="0.2">
      <c r="F61" s="15"/>
      <c r="G61" s="5"/>
      <c r="H61" s="5"/>
      <c r="I61" s="5"/>
      <c r="J61" s="5"/>
      <c r="K61" s="5"/>
      <c r="L61" s="5"/>
      <c r="M61" s="5"/>
      <c r="N61" s="5"/>
      <c r="O61" s="5"/>
    </row>
    <row r="62" spans="3:16" ht="15" thickBot="1" x14ac:dyDescent="0.2">
      <c r="D62" s="5"/>
      <c r="E62" s="74"/>
      <c r="F62" s="108" t="s">
        <v>8</v>
      </c>
      <c r="G62" s="109" t="s">
        <v>9</v>
      </c>
      <c r="H62" s="109" t="s">
        <v>10</v>
      </c>
      <c r="I62" s="109" t="s">
        <v>11</v>
      </c>
      <c r="J62" s="109" t="s">
        <v>12</v>
      </c>
      <c r="K62" s="109" t="s">
        <v>13</v>
      </c>
      <c r="L62" s="109" t="s">
        <v>14</v>
      </c>
      <c r="M62" s="109" t="s">
        <v>15</v>
      </c>
      <c r="N62" s="109" t="s">
        <v>16</v>
      </c>
      <c r="O62" s="110" t="s">
        <v>17</v>
      </c>
      <c r="P62" s="13"/>
    </row>
    <row r="63" spans="3:16" x14ac:dyDescent="0.15">
      <c r="C63" s="4"/>
      <c r="D63" s="98" t="s">
        <v>26</v>
      </c>
      <c r="E63" s="100"/>
      <c r="F63" s="105">
        <v>150</v>
      </c>
      <c r="G63" s="106">
        <v>150</v>
      </c>
      <c r="H63" s="106">
        <v>155</v>
      </c>
      <c r="I63" s="106">
        <v>156</v>
      </c>
      <c r="J63" s="106">
        <v>158</v>
      </c>
      <c r="K63" s="106">
        <v>160</v>
      </c>
      <c r="L63" s="106">
        <v>162</v>
      </c>
      <c r="M63" s="106">
        <v>162</v>
      </c>
      <c r="N63" s="106">
        <v>162</v>
      </c>
      <c r="O63" s="107">
        <v>162</v>
      </c>
      <c r="P63" s="13"/>
    </row>
    <row r="64" spans="3:16" ht="15" thickBot="1" x14ac:dyDescent="0.2">
      <c r="C64" s="4"/>
      <c r="D64" s="99" t="s">
        <v>27</v>
      </c>
      <c r="E64" s="101"/>
      <c r="F64" s="102">
        <v>705</v>
      </c>
      <c r="G64" s="103">
        <v>502</v>
      </c>
      <c r="H64" s="103">
        <v>231</v>
      </c>
      <c r="I64" s="103">
        <v>96</v>
      </c>
      <c r="J64" s="103">
        <v>60</v>
      </c>
      <c r="K64" s="103">
        <v>60</v>
      </c>
      <c r="L64" s="103">
        <v>60</v>
      </c>
      <c r="M64" s="103">
        <v>60</v>
      </c>
      <c r="N64" s="103">
        <v>60</v>
      </c>
      <c r="O64" s="104">
        <v>60</v>
      </c>
      <c r="P64" s="13"/>
    </row>
    <row r="65" spans="2:15" ht="15" thickBot="1" x14ac:dyDescent="0.2">
      <c r="D65" s="6"/>
      <c r="E65" s="97"/>
      <c r="F65" s="97"/>
      <c r="G65" s="6"/>
      <c r="H65" s="6"/>
      <c r="I65" s="6"/>
      <c r="J65" s="6"/>
      <c r="K65" s="6"/>
      <c r="L65" s="6"/>
      <c r="M65" s="6"/>
      <c r="N65" s="6"/>
      <c r="O65" s="6"/>
    </row>
    <row r="66" spans="2:15" ht="15" thickBot="1" x14ac:dyDescent="0.2">
      <c r="D66" s="4"/>
      <c r="E66" s="147">
        <v>2016</v>
      </c>
      <c r="F66" s="148"/>
      <c r="G66" s="13"/>
    </row>
    <row r="67" spans="2:15" ht="15" thickBot="1" x14ac:dyDescent="0.2">
      <c r="C67" s="5"/>
      <c r="D67" s="74"/>
      <c r="E67" s="77" t="s">
        <v>44</v>
      </c>
      <c r="F67" s="77" t="s">
        <v>45</v>
      </c>
      <c r="G67" s="13"/>
    </row>
    <row r="68" spans="2:15" x14ac:dyDescent="0.15">
      <c r="B68" s="4"/>
      <c r="C68" s="71" t="s">
        <v>30</v>
      </c>
      <c r="D68" s="75"/>
      <c r="E68" s="126">
        <v>287</v>
      </c>
      <c r="F68" s="127">
        <v>24.395000000000003</v>
      </c>
      <c r="G68" s="13"/>
    </row>
    <row r="69" spans="2:15" x14ac:dyDescent="0.15">
      <c r="B69" s="4"/>
      <c r="C69" s="72" t="s">
        <v>31</v>
      </c>
      <c r="D69" s="4"/>
      <c r="E69" s="128">
        <v>504</v>
      </c>
      <c r="F69" s="129">
        <v>41.580000000000005</v>
      </c>
      <c r="G69" s="13"/>
    </row>
    <row r="70" spans="2:15" x14ac:dyDescent="0.15">
      <c r="B70" s="4"/>
      <c r="C70" s="72" t="s">
        <v>32</v>
      </c>
      <c r="D70" s="4"/>
      <c r="E70" s="128">
        <v>346</v>
      </c>
      <c r="F70" s="129">
        <v>3.46</v>
      </c>
      <c r="G70" s="13"/>
    </row>
    <row r="71" spans="2:15" x14ac:dyDescent="0.15">
      <c r="B71" s="4"/>
      <c r="C71" s="72" t="s">
        <v>33</v>
      </c>
      <c r="D71" s="4"/>
      <c r="E71" s="128">
        <v>399</v>
      </c>
      <c r="F71" s="129">
        <v>12.5</v>
      </c>
      <c r="G71" s="13"/>
    </row>
    <row r="72" spans="2:15" x14ac:dyDescent="0.15">
      <c r="B72" s="4"/>
      <c r="C72" s="72" t="s">
        <v>34</v>
      </c>
      <c r="D72" s="4"/>
      <c r="E72" s="128"/>
      <c r="F72" s="129"/>
      <c r="G72" s="13"/>
    </row>
    <row r="73" spans="2:15" x14ac:dyDescent="0.15">
      <c r="B73" s="4"/>
      <c r="C73" s="72" t="s">
        <v>35</v>
      </c>
      <c r="D73" s="4"/>
      <c r="E73" s="128">
        <v>500</v>
      </c>
      <c r="F73" s="129">
        <v>25.625</v>
      </c>
      <c r="G73" s="13"/>
    </row>
    <row r="74" spans="2:15" x14ac:dyDescent="0.15">
      <c r="B74" s="4"/>
      <c r="C74" s="72" t="s">
        <v>36</v>
      </c>
      <c r="D74" s="4"/>
      <c r="E74" s="128">
        <v>750</v>
      </c>
      <c r="F74" s="129">
        <v>32.8125</v>
      </c>
      <c r="G74" s="13"/>
    </row>
    <row r="75" spans="2:15" x14ac:dyDescent="0.15">
      <c r="B75" s="4"/>
      <c r="C75" s="72" t="s">
        <v>37</v>
      </c>
      <c r="D75" s="4"/>
      <c r="E75" s="128">
        <v>600</v>
      </c>
      <c r="F75" s="129">
        <v>29.1</v>
      </c>
      <c r="G75" s="13"/>
    </row>
    <row r="76" spans="2:15" x14ac:dyDescent="0.15">
      <c r="B76" s="4"/>
      <c r="C76" s="72" t="s">
        <v>38</v>
      </c>
      <c r="D76" s="4"/>
      <c r="E76" s="128">
        <v>599</v>
      </c>
      <c r="F76" s="129">
        <v>26.7</v>
      </c>
      <c r="G76" s="13"/>
    </row>
    <row r="77" spans="2:15" x14ac:dyDescent="0.15">
      <c r="B77" s="4"/>
      <c r="C77" s="72" t="s">
        <v>39</v>
      </c>
      <c r="D77" s="4"/>
      <c r="E77" s="128">
        <v>399</v>
      </c>
      <c r="F77" s="129">
        <v>21.8</v>
      </c>
      <c r="G77" s="13"/>
    </row>
    <row r="78" spans="2:15" x14ac:dyDescent="0.15">
      <c r="B78" s="4"/>
      <c r="C78" s="72" t="s">
        <v>40</v>
      </c>
      <c r="D78" s="4"/>
      <c r="E78" s="128">
        <v>300</v>
      </c>
      <c r="F78" s="129">
        <v>17.849999999999998</v>
      </c>
      <c r="G78" s="13"/>
    </row>
    <row r="79" spans="2:15" x14ac:dyDescent="0.15">
      <c r="B79" s="4"/>
      <c r="C79" s="72" t="s">
        <v>41</v>
      </c>
      <c r="D79" s="4"/>
      <c r="E79" s="128">
        <v>1815</v>
      </c>
      <c r="F79" s="129">
        <v>42.614999999999995</v>
      </c>
      <c r="G79" s="13"/>
    </row>
    <row r="80" spans="2:15" x14ac:dyDescent="0.15">
      <c r="B80" s="4"/>
      <c r="C80" s="72" t="s">
        <v>42</v>
      </c>
      <c r="D80" s="4"/>
      <c r="E80" s="128">
        <v>72</v>
      </c>
      <c r="F80" s="130"/>
      <c r="G80" s="13"/>
    </row>
    <row r="81" spans="2:7" ht="15" thickBot="1" x14ac:dyDescent="0.2">
      <c r="B81" s="4"/>
      <c r="C81" s="73" t="s">
        <v>43</v>
      </c>
      <c r="D81" s="76"/>
      <c r="E81" s="131">
        <v>-32</v>
      </c>
      <c r="F81" s="132"/>
      <c r="G81" s="13"/>
    </row>
    <row r="82" spans="2:7" x14ac:dyDescent="0.15">
      <c r="C82" s="78" t="s">
        <v>46</v>
      </c>
      <c r="D82" s="61"/>
      <c r="E82" s="133">
        <f>SUM(E68:E81)</f>
        <v>6539</v>
      </c>
      <c r="F82" s="133">
        <f>SUM(F68:F81)</f>
        <v>278.4375</v>
      </c>
    </row>
  </sheetData>
  <mergeCells count="1">
    <mergeCell ref="E66:F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8.83203125" style="88"/>
    <col min="2" max="2" width="24.1640625" style="88" customWidth="1"/>
    <col min="3" max="3" width="11.83203125" style="88" customWidth="1"/>
    <col min="4" max="9" width="8.83203125" style="88"/>
    <col min="10" max="12" width="10.1640625" style="88" bestFit="1" customWidth="1"/>
    <col min="13" max="13" width="11.1640625" style="88" bestFit="1" customWidth="1"/>
    <col min="14" max="16384" width="8.83203125" style="88"/>
  </cols>
  <sheetData>
    <row r="2" spans="2:15" x14ac:dyDescent="0.25">
      <c r="B2" s="140" t="s">
        <v>69</v>
      </c>
      <c r="C2" s="141">
        <v>7.4999999999999997E-2</v>
      </c>
    </row>
    <row r="3" spans="2:15" x14ac:dyDescent="0.25">
      <c r="B3" s="140" t="s">
        <v>70</v>
      </c>
      <c r="C3" s="141">
        <v>2.8000000000000001E-2</v>
      </c>
    </row>
    <row r="4" spans="2:15" x14ac:dyDescent="0.25">
      <c r="B4" s="140" t="s">
        <v>79</v>
      </c>
      <c r="C4" s="142">
        <v>25.38</v>
      </c>
    </row>
    <row r="6" spans="2:15" x14ac:dyDescent="0.25">
      <c r="M6" s="134" t="s">
        <v>72</v>
      </c>
    </row>
    <row r="7" spans="2:15" x14ac:dyDescent="0.25">
      <c r="C7" s="135">
        <v>2016</v>
      </c>
      <c r="D7" s="135">
        <v>2017</v>
      </c>
      <c r="E7" s="135">
        <v>2018</v>
      </c>
      <c r="F7" s="135">
        <v>2019</v>
      </c>
      <c r="G7" s="135">
        <v>2020</v>
      </c>
      <c r="H7" s="136">
        <v>2021</v>
      </c>
      <c r="I7" s="136">
        <v>2022</v>
      </c>
      <c r="J7" s="136">
        <v>2023</v>
      </c>
      <c r="K7" s="136">
        <v>2024</v>
      </c>
      <c r="L7" s="136">
        <v>2025</v>
      </c>
      <c r="M7" s="136">
        <v>2026</v>
      </c>
    </row>
    <row r="8" spans="2:15" x14ac:dyDescent="0.2">
      <c r="B8" s="88" t="s">
        <v>52</v>
      </c>
      <c r="C8" s="90">
        <f>'QVC Group'!F49</f>
        <v>514.15826699000013</v>
      </c>
      <c r="D8" s="90">
        <f>'QVC Group'!G49</f>
        <v>786.33017486321887</v>
      </c>
      <c r="E8" s="90">
        <f>'QVC Group'!H49</f>
        <v>821.16596518793335</v>
      </c>
      <c r="F8" s="90">
        <f>'QVC Group'!I49</f>
        <v>902.47548333644704</v>
      </c>
      <c r="G8" s="90">
        <f>'QVC Group'!J49</f>
        <v>916.59633384312815</v>
      </c>
      <c r="H8" s="90">
        <f>'QVC Group'!K49</f>
        <v>945.18403898468</v>
      </c>
      <c r="I8" s="90">
        <f>'QVC Group'!L49</f>
        <v>973.9534595878697</v>
      </c>
      <c r="J8" s="90">
        <f>'QVC Group'!M49</f>
        <v>1002.4511442706585</v>
      </c>
      <c r="K8" s="90">
        <f>'QVC Group'!N49</f>
        <v>1031.4425387556187</v>
      </c>
      <c r="L8" s="90">
        <f>'QVC Group'!O49</f>
        <v>1060.9329768839434</v>
      </c>
      <c r="M8" s="89">
        <f>L8*(1+$C$3)/($C$2-$C$3)</f>
        <v>23205.087239078592</v>
      </c>
      <c r="N8" s="89"/>
      <c r="O8" s="89"/>
    </row>
    <row r="10" spans="2:15" x14ac:dyDescent="0.2">
      <c r="B10" s="88" t="s">
        <v>71</v>
      </c>
      <c r="C10" s="91">
        <f>C$8/(1+$C$2)^(C$7-2015)</f>
        <v>478.28675999069782</v>
      </c>
      <c r="D10" s="91">
        <f t="shared" ref="D10:M10" si="0">D$8/(1+$C$2)^(D$7-2015)</f>
        <v>680.43714428401859</v>
      </c>
      <c r="E10" s="91">
        <f t="shared" si="0"/>
        <v>661.00622299958172</v>
      </c>
      <c r="F10" s="91">
        <f t="shared" si="0"/>
        <v>675.77412003252152</v>
      </c>
      <c r="G10" s="91">
        <f t="shared" si="0"/>
        <v>638.46308871889983</v>
      </c>
      <c r="H10" s="91">
        <f t="shared" si="0"/>
        <v>612.44288512960713</v>
      </c>
      <c r="I10" s="91">
        <f t="shared" si="0"/>
        <v>587.05522101303688</v>
      </c>
      <c r="J10" s="91">
        <f t="shared" si="0"/>
        <v>562.07659546030732</v>
      </c>
      <c r="K10" s="91">
        <f t="shared" si="0"/>
        <v>537.98338148577955</v>
      </c>
      <c r="L10" s="91">
        <f t="shared" si="0"/>
        <v>514.75823871888724</v>
      </c>
      <c r="M10" s="91">
        <f t="shared" si="0"/>
        <v>10473.458078238813</v>
      </c>
    </row>
    <row r="11" spans="2:15" x14ac:dyDescent="0.2">
      <c r="B11" s="88" t="s">
        <v>74</v>
      </c>
      <c r="C11" s="91"/>
      <c r="D11" s="91">
        <f>D$8/(1+$C$2)^(D$7-2016)</f>
        <v>731.46993010531992</v>
      </c>
      <c r="E11" s="91">
        <f t="shared" ref="E11:M11" si="1">E$8/(1+$C$2)^(E$7-2016)</f>
        <v>710.5816897245503</v>
      </c>
      <c r="F11" s="91">
        <f t="shared" si="1"/>
        <v>726.45717903496063</v>
      </c>
      <c r="G11" s="91">
        <f t="shared" si="1"/>
        <v>686.3478203728173</v>
      </c>
      <c r="H11" s="91">
        <f t="shared" si="1"/>
        <v>658.37610151432762</v>
      </c>
      <c r="I11" s="91">
        <f t="shared" si="1"/>
        <v>631.08436258901463</v>
      </c>
      <c r="J11" s="91">
        <f t="shared" si="1"/>
        <v>604.23234011983027</v>
      </c>
      <c r="K11" s="91">
        <f t="shared" si="1"/>
        <v>578.33213509721304</v>
      </c>
      <c r="L11" s="91">
        <f t="shared" si="1"/>
        <v>553.36510662280364</v>
      </c>
      <c r="M11" s="91">
        <f t="shared" si="1"/>
        <v>11258.967434106726</v>
      </c>
    </row>
    <row r="12" spans="2:15" x14ac:dyDescent="0.2">
      <c r="B12" s="88" t="s">
        <v>75</v>
      </c>
      <c r="C12" s="91"/>
      <c r="D12" s="91"/>
      <c r="E12" s="91">
        <f>E$8/(1+$C$2)^(E$7-2017)</f>
        <v>763.87531645389151</v>
      </c>
      <c r="F12" s="91">
        <f t="shared" ref="F12:M12" si="2">F$8/(1+$C$2)^(F$7-2017)</f>
        <v>780.94146746258264</v>
      </c>
      <c r="G12" s="91">
        <f t="shared" si="2"/>
        <v>737.82390690077864</v>
      </c>
      <c r="H12" s="91">
        <f t="shared" si="2"/>
        <v>707.75430912790216</v>
      </c>
      <c r="I12" s="91">
        <f t="shared" si="2"/>
        <v>678.4156897831906</v>
      </c>
      <c r="J12" s="91">
        <f t="shared" si="2"/>
        <v>649.54976562881757</v>
      </c>
      <c r="K12" s="91">
        <f t="shared" si="2"/>
        <v>621.70704522950393</v>
      </c>
      <c r="L12" s="91">
        <f t="shared" si="2"/>
        <v>594.867489619514</v>
      </c>
      <c r="M12" s="91">
        <f t="shared" si="2"/>
        <v>12103.389991664726</v>
      </c>
    </row>
    <row r="13" spans="2:15" x14ac:dyDescent="0.2">
      <c r="B13" s="88" t="s">
        <v>76</v>
      </c>
      <c r="C13" s="91"/>
      <c r="D13" s="91"/>
      <c r="E13" s="91"/>
      <c r="F13" s="91">
        <f>F$8/(1+$C$2)^(F$7-2018)</f>
        <v>839.5120775222764</v>
      </c>
      <c r="G13" s="91">
        <f t="shared" ref="G13:M13" si="3">G$8/(1+$C$2)^(G$7-2018)</f>
        <v>793.16069991833706</v>
      </c>
      <c r="H13" s="91">
        <f t="shared" si="3"/>
        <v>760.83588231249485</v>
      </c>
      <c r="I13" s="91">
        <f t="shared" si="3"/>
        <v>729.29686651692998</v>
      </c>
      <c r="J13" s="91">
        <f t="shared" si="3"/>
        <v>698.26599805097885</v>
      </c>
      <c r="K13" s="91">
        <f t="shared" si="3"/>
        <v>668.33507362171679</v>
      </c>
      <c r="L13" s="91">
        <f t="shared" si="3"/>
        <v>639.48255134097747</v>
      </c>
      <c r="M13" s="91">
        <f t="shared" si="3"/>
        <v>13011.144241039581</v>
      </c>
    </row>
    <row r="14" spans="2:15" x14ac:dyDescent="0.2">
      <c r="B14" s="88" t="s">
        <v>77</v>
      </c>
      <c r="C14" s="91"/>
      <c r="D14" s="91"/>
      <c r="E14" s="91"/>
      <c r="F14" s="91"/>
      <c r="G14" s="91">
        <f>G$8/(1+$C$2)^(G$7-2019)</f>
        <v>852.6477524122123</v>
      </c>
      <c r="H14" s="91">
        <f t="shared" ref="H14:M14" si="4">H$8/(1+$C$2)^(H$7-2019)</f>
        <v>817.89857348593193</v>
      </c>
      <c r="I14" s="91">
        <f t="shared" si="4"/>
        <v>783.99413150569967</v>
      </c>
      <c r="J14" s="91">
        <f t="shared" si="4"/>
        <v>750.63594790480226</v>
      </c>
      <c r="K14" s="91">
        <f t="shared" si="4"/>
        <v>718.46020414334544</v>
      </c>
      <c r="L14" s="91">
        <f t="shared" si="4"/>
        <v>687.44374269155082</v>
      </c>
      <c r="M14" s="91">
        <f t="shared" si="4"/>
        <v>13986.98005911755</v>
      </c>
    </row>
    <row r="15" spans="2:15" x14ac:dyDescent="0.2"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</row>
    <row r="16" spans="2:15" x14ac:dyDescent="0.2">
      <c r="B16" s="145" t="s">
        <v>84</v>
      </c>
      <c r="C16" s="137">
        <f>SUM(C10:M10)</f>
        <v>16421.741736072152</v>
      </c>
      <c r="D16" s="137">
        <f>SUM(D11:M11)</f>
        <v>17139.214099287565</v>
      </c>
      <c r="E16" s="137">
        <f>SUM(E12:M12)</f>
        <v>17638.324981870908</v>
      </c>
      <c r="F16" s="137">
        <f>SUM(F13:M13)</f>
        <v>18140.033390323293</v>
      </c>
      <c r="G16" s="137">
        <f>SUM(G14:M14)</f>
        <v>18598.060411261093</v>
      </c>
      <c r="H16" s="92"/>
    </row>
    <row r="17" spans="2:8" x14ac:dyDescent="0.2">
      <c r="B17" s="143" t="s">
        <v>82</v>
      </c>
      <c r="C17" s="144">
        <v>-6653</v>
      </c>
      <c r="D17" s="144">
        <v>-6653</v>
      </c>
      <c r="E17" s="144">
        <v>-6653</v>
      </c>
      <c r="F17" s="144">
        <v>-6253</v>
      </c>
      <c r="G17" s="144">
        <v>-6253</v>
      </c>
      <c r="H17" s="92"/>
    </row>
    <row r="18" spans="2:8" x14ac:dyDescent="0.2">
      <c r="B18" s="143" t="s">
        <v>83</v>
      </c>
      <c r="C18" s="146">
        <f>'QVC Group'!F51</f>
        <v>940.15826699000013</v>
      </c>
      <c r="D18" s="146">
        <f>'QVC Group'!G51</f>
        <v>1726.488441853219</v>
      </c>
      <c r="E18" s="146">
        <f>'QVC Group'!H51</f>
        <v>2547.6544070411524</v>
      </c>
      <c r="F18" s="146">
        <f>'QVC Group'!I51</f>
        <v>3450.1298903775996</v>
      </c>
      <c r="G18" s="146">
        <f>'QVC Group'!J51</f>
        <v>4366.726224220728</v>
      </c>
      <c r="H18" s="92"/>
    </row>
    <row r="19" spans="2:8" x14ac:dyDescent="0.2">
      <c r="B19" s="115" t="s">
        <v>46</v>
      </c>
      <c r="C19" s="137">
        <f>SUM(C16:C18)</f>
        <v>10708.900003062152</v>
      </c>
      <c r="D19" s="137">
        <f t="shared" ref="D19:G19" si="5">SUM(D16:D18)</f>
        <v>12212.702541140783</v>
      </c>
      <c r="E19" s="137">
        <f t="shared" si="5"/>
        <v>13532.979388912061</v>
      </c>
      <c r="F19" s="137">
        <f t="shared" si="5"/>
        <v>15337.163280700894</v>
      </c>
      <c r="G19" s="137">
        <f t="shared" si="5"/>
        <v>16711.786635481822</v>
      </c>
      <c r="H19" s="92"/>
    </row>
    <row r="20" spans="2:8" x14ac:dyDescent="0.2">
      <c r="B20" s="88" t="s">
        <v>73</v>
      </c>
      <c r="C20" s="95">
        <f>'QVC Group'!F59</f>
        <v>491</v>
      </c>
      <c r="D20" s="96">
        <f>'QVC Group'!G59</f>
        <v>467.21554471587649</v>
      </c>
      <c r="E20" s="96">
        <f>'QVC Group'!H59</f>
        <v>453.46063058297017</v>
      </c>
      <c r="F20" s="96">
        <f>'QVC Group'!I59</f>
        <v>445.80932583462356</v>
      </c>
      <c r="G20" s="96">
        <f>'QVC Group'!J59</f>
        <v>442.45854388519933</v>
      </c>
      <c r="H20" s="96"/>
    </row>
    <row r="21" spans="2:8" x14ac:dyDescent="0.2">
      <c r="B21" s="115" t="s">
        <v>78</v>
      </c>
      <c r="C21" s="116">
        <f>C19/C20</f>
        <v>21.810386971613344</v>
      </c>
      <c r="D21" s="116">
        <f t="shared" ref="D21:G21" si="6">D19/D20</f>
        <v>26.139332646921201</v>
      </c>
      <c r="E21" s="116">
        <f t="shared" si="6"/>
        <v>29.843780200971423</v>
      </c>
      <c r="F21" s="116">
        <f t="shared" si="6"/>
        <v>34.402966452052944</v>
      </c>
      <c r="G21" s="116">
        <f t="shared" si="6"/>
        <v>37.770288011022963</v>
      </c>
      <c r="H21" s="89"/>
    </row>
    <row r="22" spans="2:8" x14ac:dyDescent="0.2">
      <c r="B22" s="138" t="s">
        <v>81</v>
      </c>
      <c r="C22" s="139">
        <f>C21/$C$4-1</f>
        <v>-0.14064669142579411</v>
      </c>
      <c r="D22" s="139">
        <f>D21/$C$4-1</f>
        <v>2.9918544007927483E-2</v>
      </c>
      <c r="E22" s="139">
        <f>E21/$C$4-1</f>
        <v>0.17587786449847997</v>
      </c>
      <c r="F22" s="139">
        <f>F21/$C$4-1</f>
        <v>0.35551483262619965</v>
      </c>
      <c r="G22" s="139">
        <f>G21/$C$4-1</f>
        <v>0.48819101698278033</v>
      </c>
    </row>
    <row r="23" spans="2:8" x14ac:dyDescent="0.2">
      <c r="B23" s="138" t="s">
        <v>80</v>
      </c>
      <c r="C23" s="139">
        <f>(C21/$C$4)^(1/(C7-2015))-1</f>
        <v>-0.14064669142579411</v>
      </c>
      <c r="D23" s="139">
        <f>(D21/$C$4)^(1/(D7-2015))-1</f>
        <v>1.4849025228840462E-2</v>
      </c>
      <c r="E23" s="139">
        <f>(E21/$C$4)^(1/(E7-2015))-1</f>
        <v>5.5489875145551482E-2</v>
      </c>
      <c r="F23" s="139">
        <f>(F21/$C$4)^(1/(F7-2015))-1</f>
        <v>7.9011487996790253E-2</v>
      </c>
      <c r="G23" s="139">
        <f>(G21/$C$4)^(1/(G7-2015))-1</f>
        <v>8.2758834028100248E-2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9"/>
  <sheetViews>
    <sheetView topLeftCell="B1" workbookViewId="0">
      <selection activeCell="F19" sqref="F19:O19"/>
    </sheetView>
  </sheetViews>
  <sheetFormatPr baseColWidth="10" defaultColWidth="10.83203125" defaultRowHeight="14" outlineLevelRow="1" x14ac:dyDescent="0.15"/>
  <cols>
    <col min="1" max="1" width="2" style="1" customWidth="1"/>
    <col min="2" max="2" width="1.6640625" style="1" customWidth="1"/>
    <col min="3" max="3" width="10.83203125" style="1"/>
    <col min="4" max="4" width="19.33203125" style="1" customWidth="1"/>
    <col min="5" max="5" width="10.83203125" style="17"/>
    <col min="6" max="6" width="10.83203125" style="13"/>
    <col min="7" max="16384" width="10.83203125" style="1"/>
  </cols>
  <sheetData>
    <row r="2" spans="3:15" x14ac:dyDescent="0.15">
      <c r="C2" s="2" t="s">
        <v>0</v>
      </c>
    </row>
    <row r="3" spans="3:15" x14ac:dyDescent="0.15">
      <c r="C3" s="2"/>
    </row>
    <row r="5" spans="3:15" x14ac:dyDescent="0.15">
      <c r="C5" s="1" t="s">
        <v>2</v>
      </c>
      <c r="E5" s="18" t="s">
        <v>7</v>
      </c>
    </row>
    <row r="6" spans="3:15" x14ac:dyDescent="0.15">
      <c r="C6" s="3" t="s">
        <v>3</v>
      </c>
      <c r="E6" s="19">
        <v>2015</v>
      </c>
      <c r="F6" s="14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2" t="s">
        <v>17</v>
      </c>
    </row>
    <row r="7" spans="3:15" x14ac:dyDescent="0.15">
      <c r="C7" s="5"/>
      <c r="D7" s="7"/>
      <c r="E7" s="20"/>
      <c r="F7" s="15"/>
      <c r="G7" s="5"/>
      <c r="H7" s="7"/>
      <c r="I7" s="7"/>
      <c r="J7" s="7"/>
      <c r="K7" s="7"/>
      <c r="L7" s="5"/>
      <c r="M7" s="5"/>
      <c r="N7" s="7"/>
    </row>
    <row r="8" spans="3:15" x14ac:dyDescent="0.15">
      <c r="C8" s="8" t="s">
        <v>4</v>
      </c>
      <c r="D8" s="8"/>
      <c r="E8" s="21"/>
      <c r="F8" s="10"/>
      <c r="G8" s="11"/>
      <c r="H8" s="8"/>
      <c r="I8" s="9"/>
      <c r="J8" s="8"/>
      <c r="K8" s="10"/>
      <c r="L8" s="8"/>
      <c r="M8" s="9"/>
      <c r="N8" s="8"/>
      <c r="O8" s="8"/>
    </row>
    <row r="9" spans="3:15" x14ac:dyDescent="0.15">
      <c r="C9" s="6"/>
      <c r="D9" s="6"/>
      <c r="E9" s="22"/>
      <c r="F9" s="16"/>
      <c r="G9" s="6"/>
      <c r="H9" s="6"/>
      <c r="I9" s="6"/>
      <c r="J9" s="6"/>
      <c r="K9" s="6"/>
      <c r="L9" s="6"/>
      <c r="M9" s="6"/>
      <c r="N9" s="6"/>
    </row>
    <row r="10" spans="3:15" x14ac:dyDescent="0.15">
      <c r="C10" s="1" t="s">
        <v>5</v>
      </c>
      <c r="E10" s="40">
        <v>8743</v>
      </c>
      <c r="F10" s="28">
        <f>E10*(1+F11)</f>
        <v>8996.5469999999987</v>
      </c>
      <c r="G10" s="28">
        <f t="shared" ref="G10:O10" si="0">F10*(1+G11)</f>
        <v>9249.3499706999992</v>
      </c>
      <c r="H10" s="28">
        <f t="shared" si="0"/>
        <v>9403.8141152106891</v>
      </c>
      <c r="I10" s="28">
        <f t="shared" si="0"/>
        <v>9591.8903975149024</v>
      </c>
      <c r="J10" s="28">
        <f t="shared" si="0"/>
        <v>9783.7282054652005</v>
      </c>
      <c r="K10" s="28">
        <f t="shared" si="0"/>
        <v>9979.4027695745044</v>
      </c>
      <c r="L10" s="28">
        <f t="shared" si="0"/>
        <v>10178.990824965995</v>
      </c>
      <c r="M10" s="28">
        <f t="shared" si="0"/>
        <v>10382.570641465314</v>
      </c>
      <c r="N10" s="28">
        <f t="shared" si="0"/>
        <v>10590.22205429462</v>
      </c>
      <c r="O10" s="28">
        <f t="shared" si="0"/>
        <v>10802.026495380513</v>
      </c>
    </row>
    <row r="11" spans="3:15" x14ac:dyDescent="0.15">
      <c r="C11" s="5"/>
      <c r="D11" s="5"/>
      <c r="E11" s="40"/>
      <c r="F11" s="25">
        <v>2.9000000000000001E-2</v>
      </c>
      <c r="G11" s="26">
        <v>2.81E-2</v>
      </c>
      <c r="H11" s="26">
        <v>1.67E-2</v>
      </c>
      <c r="I11" s="26">
        <v>0.02</v>
      </c>
      <c r="J11" s="26">
        <v>0.02</v>
      </c>
      <c r="K11" s="26">
        <v>0.02</v>
      </c>
      <c r="L11" s="26">
        <v>0.02</v>
      </c>
      <c r="M11" s="26">
        <v>0.02</v>
      </c>
      <c r="N11" s="26">
        <v>0.02</v>
      </c>
      <c r="O11" s="26">
        <v>0.02</v>
      </c>
    </row>
    <row r="12" spans="3:15" x14ac:dyDescent="0.15">
      <c r="C12" s="29" t="s">
        <v>6</v>
      </c>
      <c r="D12" s="5"/>
      <c r="E12" s="40">
        <v>5528</v>
      </c>
      <c r="F12" s="31">
        <f>F10*F13</f>
        <v>5757.7900799999989</v>
      </c>
      <c r="G12" s="31">
        <f t="shared" ref="G12:O12" si="1">G10*G13</f>
        <v>5919.5839812479999</v>
      </c>
      <c r="H12" s="31">
        <f t="shared" si="1"/>
        <v>6018.4410337348409</v>
      </c>
      <c r="I12" s="31">
        <f t="shared" si="1"/>
        <v>6138.8098544095374</v>
      </c>
      <c r="J12" s="31">
        <f t="shared" si="1"/>
        <v>6261.5860514977285</v>
      </c>
      <c r="K12" s="31">
        <f t="shared" si="1"/>
        <v>6386.8177725276828</v>
      </c>
      <c r="L12" s="31">
        <f t="shared" si="1"/>
        <v>6514.5541279782365</v>
      </c>
      <c r="M12" s="31">
        <f t="shared" si="1"/>
        <v>6644.845210537801</v>
      </c>
      <c r="N12" s="31">
        <f t="shared" si="1"/>
        <v>6777.7421147485566</v>
      </c>
      <c r="O12" s="31">
        <f t="shared" si="1"/>
        <v>6913.296957043528</v>
      </c>
    </row>
    <row r="13" spans="3:15" ht="15" hidden="1" outlineLevel="1" x14ac:dyDescent="0.25">
      <c r="C13" s="23"/>
      <c r="D13" s="23"/>
      <c r="E13" s="27"/>
      <c r="F13" s="30">
        <v>0.64</v>
      </c>
      <c r="G13" s="30">
        <v>0.64</v>
      </c>
      <c r="H13" s="30">
        <v>0.64</v>
      </c>
      <c r="I13" s="30">
        <v>0.64</v>
      </c>
      <c r="J13" s="30">
        <v>0.64</v>
      </c>
      <c r="K13" s="30">
        <v>0.64</v>
      </c>
      <c r="L13" s="30">
        <v>0.64</v>
      </c>
      <c r="M13" s="30">
        <v>0.64</v>
      </c>
      <c r="N13" s="30">
        <v>0.64</v>
      </c>
      <c r="O13" s="30">
        <v>0.64</v>
      </c>
    </row>
    <row r="14" spans="3:15" outlineLevel="1" collapsed="1" x14ac:dyDescent="0.15">
      <c r="C14" s="24" t="s">
        <v>18</v>
      </c>
      <c r="D14" s="6"/>
      <c r="E14" s="37">
        <f>E10-E12</f>
        <v>3215</v>
      </c>
      <c r="F14" s="38">
        <f>F10-F12</f>
        <v>3238.7569199999998</v>
      </c>
      <c r="G14" s="38">
        <f>G10-G12</f>
        <v>3329.7659894519993</v>
      </c>
      <c r="H14" s="38">
        <f t="shared" ref="H14:O14" si="2">H10-H12</f>
        <v>3385.3730814758483</v>
      </c>
      <c r="I14" s="38">
        <f t="shared" si="2"/>
        <v>3453.080543105365</v>
      </c>
      <c r="J14" s="38">
        <f t="shared" si="2"/>
        <v>3522.142153967472</v>
      </c>
      <c r="K14" s="38">
        <f t="shared" si="2"/>
        <v>3592.5849970468216</v>
      </c>
      <c r="L14" s="38">
        <f t="shared" si="2"/>
        <v>3664.4366969877583</v>
      </c>
      <c r="M14" s="38">
        <f t="shared" si="2"/>
        <v>3737.7254309275131</v>
      </c>
      <c r="N14" s="38">
        <f t="shared" si="2"/>
        <v>3812.4799395460632</v>
      </c>
      <c r="O14" s="38">
        <f t="shared" si="2"/>
        <v>3888.7295383369847</v>
      </c>
    </row>
    <row r="15" spans="3:15" ht="15" customHeight="1" x14ac:dyDescent="0.15">
      <c r="C15" s="1" t="s">
        <v>19</v>
      </c>
      <c r="D15" s="4"/>
      <c r="E15" s="40">
        <v>607</v>
      </c>
      <c r="F15" s="33">
        <f>F10*F16</f>
        <v>634.25656349999986</v>
      </c>
      <c r="G15" s="33">
        <f>G10*G16</f>
        <v>652.07917293434991</v>
      </c>
      <c r="H15" s="33">
        <f t="shared" ref="H15:O15" si="3">H10*H16</f>
        <v>662.9688951223535</v>
      </c>
      <c r="I15" s="33">
        <f t="shared" si="3"/>
        <v>676.2282730248005</v>
      </c>
      <c r="J15" s="33">
        <f t="shared" si="3"/>
        <v>689.75283848529659</v>
      </c>
      <c r="K15" s="33">
        <f t="shared" si="3"/>
        <v>703.54789525500246</v>
      </c>
      <c r="L15" s="33">
        <f t="shared" si="3"/>
        <v>717.61885316010262</v>
      </c>
      <c r="M15" s="33">
        <f t="shared" si="3"/>
        <v>731.97123022330459</v>
      </c>
      <c r="N15" s="33">
        <f t="shared" si="3"/>
        <v>746.61065482777065</v>
      </c>
      <c r="O15" s="33">
        <f t="shared" si="3"/>
        <v>761.54286792432606</v>
      </c>
    </row>
    <row r="16" spans="3:15" x14ac:dyDescent="0.15">
      <c r="E16" s="32"/>
      <c r="F16" s="34">
        <v>7.0499999999999993E-2</v>
      </c>
      <c r="G16" s="35">
        <v>7.0499999999999993E-2</v>
      </c>
      <c r="H16" s="35">
        <v>7.0499999999999993E-2</v>
      </c>
      <c r="I16" s="35">
        <v>7.0499999999999993E-2</v>
      </c>
      <c r="J16" s="35">
        <v>7.0499999999999993E-2</v>
      </c>
      <c r="K16" s="35">
        <v>7.0499999999999993E-2</v>
      </c>
      <c r="L16" s="35">
        <v>7.0499999999999993E-2</v>
      </c>
      <c r="M16" s="35">
        <v>7.0499999999999993E-2</v>
      </c>
      <c r="N16" s="35">
        <v>7.0499999999999993E-2</v>
      </c>
      <c r="O16" s="35">
        <v>7.0499999999999993E-2</v>
      </c>
    </row>
    <row r="17" spans="3:15" x14ac:dyDescent="0.15">
      <c r="C17" s="1" t="s">
        <v>20</v>
      </c>
      <c r="E17" s="40">
        <v>745</v>
      </c>
      <c r="F17" s="36">
        <f>F18*F10</f>
        <v>773.70304199999987</v>
      </c>
      <c r="G17" s="36">
        <f t="shared" ref="G17:O17" si="4">G18*G10</f>
        <v>795.44409748019984</v>
      </c>
      <c r="H17" s="36">
        <f t="shared" si="4"/>
        <v>808.72801390811924</v>
      </c>
      <c r="I17" s="36">
        <f t="shared" si="4"/>
        <v>824.90257418628153</v>
      </c>
      <c r="J17" s="36">
        <f t="shared" si="4"/>
        <v>841.40062567000723</v>
      </c>
      <c r="K17" s="36">
        <f t="shared" si="4"/>
        <v>858.22863818340727</v>
      </c>
      <c r="L17" s="36">
        <f t="shared" si="4"/>
        <v>875.39321094707543</v>
      </c>
      <c r="M17" s="36">
        <f t="shared" si="4"/>
        <v>892.90107516601699</v>
      </c>
      <c r="N17" s="36">
        <f t="shared" si="4"/>
        <v>910.75909666933717</v>
      </c>
      <c r="O17" s="36">
        <f t="shared" si="4"/>
        <v>928.97427860272398</v>
      </c>
    </row>
    <row r="18" spans="3:15" x14ac:dyDescent="0.15">
      <c r="F18" s="34">
        <v>8.5999999999999993E-2</v>
      </c>
      <c r="G18" s="34">
        <v>8.5999999999999993E-2</v>
      </c>
      <c r="H18" s="34">
        <v>8.5999999999999993E-2</v>
      </c>
      <c r="I18" s="34">
        <v>8.5999999999999993E-2</v>
      </c>
      <c r="J18" s="34">
        <v>8.5999999999999993E-2</v>
      </c>
      <c r="K18" s="34">
        <v>8.5999999999999993E-2</v>
      </c>
      <c r="L18" s="34">
        <v>8.5999999999999993E-2</v>
      </c>
      <c r="M18" s="34">
        <v>8.5999999999999993E-2</v>
      </c>
      <c r="N18" s="34">
        <v>8.5999999999999993E-2</v>
      </c>
      <c r="O18" s="34">
        <v>8.5999999999999993E-2</v>
      </c>
    </row>
    <row r="19" spans="3:15" x14ac:dyDescent="0.15">
      <c r="C19" s="39"/>
      <c r="E19" s="40"/>
      <c r="F19" s="34"/>
      <c r="G19" s="35"/>
      <c r="H19" s="35"/>
      <c r="I19" s="35"/>
      <c r="J19" s="35"/>
      <c r="K19" s="35"/>
      <c r="L19" s="35"/>
      <c r="M19" s="35"/>
      <c r="N19" s="35"/>
      <c r="O19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C27" sqref="C27"/>
    </sheetView>
  </sheetViews>
  <sheetFormatPr baseColWidth="10" defaultColWidth="10.83203125" defaultRowHeight="14" x14ac:dyDescent="0.15"/>
  <cols>
    <col min="1" max="4" width="10.83203125" style="1"/>
    <col min="5" max="5" width="10.83203125" style="43"/>
    <col min="6" max="6" width="10.83203125" style="13"/>
    <col min="7" max="16384" width="10.83203125" style="1"/>
  </cols>
  <sheetData>
    <row r="2" spans="2:15" x14ac:dyDescent="0.25">
      <c r="C2" s="2" t="s">
        <v>1</v>
      </c>
    </row>
    <row r="5" spans="2:15" x14ac:dyDescent="0.25">
      <c r="C5" s="1" t="s">
        <v>2</v>
      </c>
      <c r="E5" s="44" t="s">
        <v>7</v>
      </c>
    </row>
    <row r="6" spans="2:15" x14ac:dyDescent="0.25">
      <c r="C6" s="3" t="s">
        <v>3</v>
      </c>
      <c r="E6" s="45">
        <v>2015</v>
      </c>
      <c r="F6" s="14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2" t="s">
        <v>17</v>
      </c>
    </row>
    <row r="7" spans="2:15" x14ac:dyDescent="0.25">
      <c r="C7" s="5"/>
      <c r="D7" s="7"/>
      <c r="E7" s="46"/>
      <c r="F7" s="15"/>
      <c r="G7" s="5"/>
      <c r="H7" s="7"/>
      <c r="I7" s="7"/>
      <c r="J7" s="7"/>
      <c r="K7" s="7"/>
      <c r="L7" s="5"/>
      <c r="M7" s="5"/>
      <c r="N7" s="7"/>
    </row>
    <row r="8" spans="2:15" x14ac:dyDescent="0.25">
      <c r="B8" s="4"/>
      <c r="C8" s="8" t="s">
        <v>4</v>
      </c>
      <c r="D8" s="8"/>
      <c r="E8" s="47"/>
      <c r="F8" s="10"/>
      <c r="G8" s="11"/>
      <c r="H8" s="8"/>
      <c r="I8" s="9"/>
      <c r="J8" s="8"/>
      <c r="K8" s="10"/>
      <c r="L8" s="8"/>
      <c r="M8" s="9"/>
      <c r="N8" s="8"/>
      <c r="O8" s="8"/>
    </row>
    <row r="9" spans="2:15" x14ac:dyDescent="0.25">
      <c r="C9" s="6"/>
      <c r="D9" s="6"/>
      <c r="E9" s="48"/>
      <c r="F9" s="16"/>
      <c r="G9" s="6"/>
      <c r="H9" s="6"/>
      <c r="I9" s="6"/>
      <c r="J9" s="6"/>
      <c r="K9" s="6"/>
      <c r="L9" s="6"/>
      <c r="M9" s="6"/>
      <c r="N9" s="6"/>
    </row>
    <row r="10" spans="2:15" x14ac:dyDescent="0.25">
      <c r="C10" s="1" t="s">
        <v>5</v>
      </c>
      <c r="E10" s="49">
        <v>1361</v>
      </c>
      <c r="F10" s="28">
        <f>E10*(1+F11)</f>
        <v>1497.1000000000001</v>
      </c>
      <c r="G10" s="28">
        <f t="shared" ref="G10:O10" si="0">F10*(1+G11)</f>
        <v>1631.8390000000002</v>
      </c>
      <c r="H10" s="28">
        <f t="shared" si="0"/>
        <v>1762.3861200000003</v>
      </c>
      <c r="I10" s="28">
        <f t="shared" si="0"/>
        <v>1850.5054260000004</v>
      </c>
      <c r="J10" s="28">
        <f t="shared" si="0"/>
        <v>1906.0205887800005</v>
      </c>
      <c r="K10" s="28">
        <f t="shared" si="0"/>
        <v>1963.2012064434005</v>
      </c>
      <c r="L10" s="28">
        <f t="shared" si="0"/>
        <v>2022.0972426367025</v>
      </c>
      <c r="M10" s="28">
        <f t="shared" si="0"/>
        <v>2082.7601599158038</v>
      </c>
      <c r="N10" s="28">
        <f t="shared" si="0"/>
        <v>2145.2429647132781</v>
      </c>
      <c r="O10" s="28">
        <f t="shared" si="0"/>
        <v>2209.6002536546766</v>
      </c>
    </row>
    <row r="11" spans="2:15" x14ac:dyDescent="0.25">
      <c r="E11" s="49"/>
      <c r="F11" s="50">
        <v>0.1</v>
      </c>
      <c r="G11" s="51">
        <v>0.09</v>
      </c>
      <c r="H11" s="51">
        <v>0.08</v>
      </c>
      <c r="I11" s="51">
        <v>0.05</v>
      </c>
      <c r="J11" s="51">
        <v>0.03</v>
      </c>
      <c r="K11" s="51">
        <v>0.03</v>
      </c>
      <c r="L11" s="51">
        <v>0.03</v>
      </c>
      <c r="M11" s="51">
        <v>0.03</v>
      </c>
      <c r="N11" s="51">
        <v>0.03</v>
      </c>
      <c r="O11" s="51">
        <v>0.03</v>
      </c>
    </row>
    <row r="12" spans="2:15" x14ac:dyDescent="0.25">
      <c r="C12" s="1" t="s">
        <v>6</v>
      </c>
      <c r="E12" s="49">
        <v>978</v>
      </c>
      <c r="F12" s="28">
        <f>F10*F13</f>
        <v>1077.912</v>
      </c>
      <c r="G12" s="28">
        <f t="shared" ref="G12:O12" si="1">G10*G13</f>
        <v>1174.92408</v>
      </c>
      <c r="H12" s="28">
        <f t="shared" si="1"/>
        <v>1268.9180064000002</v>
      </c>
      <c r="I12" s="28">
        <f t="shared" si="1"/>
        <v>1332.3639067200002</v>
      </c>
      <c r="J12" s="28">
        <f t="shared" si="1"/>
        <v>1372.3348239216002</v>
      </c>
      <c r="K12" s="28">
        <f t="shared" si="1"/>
        <v>1413.5048686392483</v>
      </c>
      <c r="L12" s="28">
        <f t="shared" si="1"/>
        <v>1455.9100146984258</v>
      </c>
      <c r="M12" s="28">
        <f t="shared" si="1"/>
        <v>1499.5873151393787</v>
      </c>
      <c r="N12" s="28">
        <f t="shared" si="1"/>
        <v>1544.5749345935601</v>
      </c>
      <c r="O12" s="28">
        <f t="shared" si="1"/>
        <v>1590.9121826313672</v>
      </c>
    </row>
    <row r="13" spans="2:15" x14ac:dyDescent="0.25">
      <c r="E13" s="49"/>
      <c r="F13" s="50">
        <v>0.72</v>
      </c>
      <c r="G13" s="51">
        <v>0.72</v>
      </c>
      <c r="H13" s="51">
        <v>0.72</v>
      </c>
      <c r="I13" s="51">
        <v>0.72</v>
      </c>
      <c r="J13" s="51">
        <v>0.72</v>
      </c>
      <c r="K13" s="51">
        <v>0.72</v>
      </c>
      <c r="L13" s="51">
        <v>0.72</v>
      </c>
      <c r="M13" s="51">
        <v>0.72</v>
      </c>
      <c r="N13" s="51">
        <v>0.72</v>
      </c>
      <c r="O13" s="51">
        <v>0.72</v>
      </c>
    </row>
    <row r="14" spans="2:15" x14ac:dyDescent="0.25">
      <c r="C14" s="39" t="s">
        <v>18</v>
      </c>
      <c r="E14" s="49">
        <f>E10-E12</f>
        <v>383</v>
      </c>
      <c r="F14" s="28">
        <f>F10-F12</f>
        <v>419.1880000000001</v>
      </c>
      <c r="G14" s="28">
        <f t="shared" ref="G14:O14" si="2">G10-G12</f>
        <v>456.91492000000017</v>
      </c>
      <c r="H14" s="28">
        <f t="shared" si="2"/>
        <v>493.46811360000015</v>
      </c>
      <c r="I14" s="28">
        <f t="shared" si="2"/>
        <v>518.14151928000024</v>
      </c>
      <c r="J14" s="28">
        <f t="shared" si="2"/>
        <v>533.68576485840026</v>
      </c>
      <c r="K14" s="28">
        <f t="shared" si="2"/>
        <v>549.69633780415211</v>
      </c>
      <c r="L14" s="28">
        <f t="shared" si="2"/>
        <v>566.18722793827669</v>
      </c>
      <c r="M14" s="28">
        <f t="shared" si="2"/>
        <v>583.17284477642511</v>
      </c>
      <c r="N14" s="28">
        <f t="shared" si="2"/>
        <v>600.66803011971797</v>
      </c>
      <c r="O14" s="28">
        <f t="shared" si="2"/>
        <v>618.68807102330948</v>
      </c>
    </row>
    <row r="15" spans="2:15" x14ac:dyDescent="0.25">
      <c r="E15" s="49"/>
      <c r="F15" s="50"/>
      <c r="G15" s="51"/>
      <c r="H15" s="51"/>
      <c r="I15" s="51"/>
      <c r="J15" s="51"/>
      <c r="K15" s="51"/>
      <c r="L15" s="51"/>
      <c r="M15" s="51"/>
      <c r="N15" s="51"/>
      <c r="O15" s="51"/>
    </row>
    <row r="16" spans="2:15" x14ac:dyDescent="0.25">
      <c r="C16" s="39" t="s">
        <v>19</v>
      </c>
      <c r="E16" s="49">
        <v>43</v>
      </c>
      <c r="F16" s="28">
        <f t="shared" ref="F16:O16" si="3">E16*(1+F17)</f>
        <v>44.001900000000006</v>
      </c>
      <c r="G16" s="28">
        <f t="shared" si="3"/>
        <v>45.321957000000005</v>
      </c>
      <c r="H16" s="28">
        <f t="shared" si="3"/>
        <v>46.681615710000003</v>
      </c>
      <c r="I16" s="28">
        <f t="shared" si="3"/>
        <v>48.548880338400004</v>
      </c>
      <c r="J16" s="28">
        <f t="shared" si="3"/>
        <v>50.005346748552007</v>
      </c>
      <c r="K16" s="28">
        <f t="shared" si="3"/>
        <v>51.005453683523051</v>
      </c>
      <c r="L16" s="28">
        <f t="shared" si="3"/>
        <v>52.535617294028746</v>
      </c>
      <c r="M16" s="28">
        <f t="shared" si="3"/>
        <v>54.111685812849608</v>
      </c>
      <c r="N16" s="28">
        <f t="shared" si="3"/>
        <v>55.735036387235098</v>
      </c>
      <c r="O16" s="28">
        <f t="shared" si="3"/>
        <v>57.407087478852155</v>
      </c>
    </row>
    <row r="17" spans="3:15" x14ac:dyDescent="0.25">
      <c r="E17" s="49"/>
      <c r="F17" s="53">
        <v>2.3300000000000001E-2</v>
      </c>
      <c r="G17" s="51">
        <v>0.03</v>
      </c>
      <c r="H17" s="51">
        <v>0.03</v>
      </c>
      <c r="I17" s="51">
        <v>0.04</v>
      </c>
      <c r="J17" s="51">
        <v>0.03</v>
      </c>
      <c r="K17" s="51">
        <v>0.02</v>
      </c>
      <c r="L17" s="51">
        <v>0.03</v>
      </c>
      <c r="M17" s="51">
        <v>0.03</v>
      </c>
      <c r="N17" s="51">
        <v>0.03</v>
      </c>
      <c r="O17" s="51">
        <v>0.03</v>
      </c>
    </row>
    <row r="18" spans="3:15" x14ac:dyDescent="0.25">
      <c r="C18" s="39" t="s">
        <v>22</v>
      </c>
      <c r="E18" s="49">
        <v>269</v>
      </c>
      <c r="F18" s="28">
        <f t="shared" ref="F18" si="4">E18*(1+F19)</f>
        <v>279.76</v>
      </c>
      <c r="G18" s="28">
        <f t="shared" ref="G18" si="5">F18*(1+G19)</f>
        <v>290.9504</v>
      </c>
      <c r="H18" s="28">
        <f t="shared" ref="H18" si="6">G18*(1+H19)</f>
        <v>302.588416</v>
      </c>
      <c r="I18" s="28">
        <f t="shared" ref="I18" si="7">H18*(1+I19)</f>
        <v>314.69195264000001</v>
      </c>
      <c r="J18" s="28">
        <f t="shared" ref="J18" si="8">I18*(1+J19)</f>
        <v>327.2796307456</v>
      </c>
      <c r="K18" s="28">
        <f t="shared" ref="K18" si="9">J18*(1+K19)</f>
        <v>340.37081597542402</v>
      </c>
      <c r="L18" s="28">
        <f t="shared" ref="L18" si="10">K18*(1+L19)</f>
        <v>353.985648614441</v>
      </c>
      <c r="M18" s="28">
        <f t="shared" ref="M18" si="11">L18*(1+M19)</f>
        <v>368.14507455901867</v>
      </c>
      <c r="N18" s="28">
        <f t="shared" ref="N18" si="12">M18*(1+N19)</f>
        <v>382.8708775413794</v>
      </c>
      <c r="O18" s="28">
        <f t="shared" ref="O18" si="13">N18*(1+O19)</f>
        <v>398.18571264303461</v>
      </c>
    </row>
    <row r="19" spans="3:15" x14ac:dyDescent="0.25">
      <c r="E19" s="49"/>
      <c r="F19" s="50">
        <v>0.04</v>
      </c>
      <c r="G19" s="50">
        <v>0.04</v>
      </c>
      <c r="H19" s="50">
        <v>0.04</v>
      </c>
      <c r="I19" s="50">
        <v>0.04</v>
      </c>
      <c r="J19" s="50">
        <v>0.04</v>
      </c>
      <c r="K19" s="50">
        <v>0.04</v>
      </c>
      <c r="L19" s="50">
        <v>0.04</v>
      </c>
      <c r="M19" s="50">
        <v>0.04</v>
      </c>
      <c r="N19" s="50">
        <v>0.04</v>
      </c>
      <c r="O19" s="50">
        <v>0.04</v>
      </c>
    </row>
    <row r="20" spans="3:15" x14ac:dyDescent="0.25">
      <c r="C20" s="39" t="s">
        <v>23</v>
      </c>
      <c r="E20" s="49">
        <v>19</v>
      </c>
      <c r="F20" s="28">
        <f t="shared" ref="F20" si="14">E20*(1+F21)</f>
        <v>19.95</v>
      </c>
      <c r="G20" s="28">
        <f t="shared" ref="G20" si="15">F20*(1+G21)</f>
        <v>20.947500000000002</v>
      </c>
      <c r="H20" s="28">
        <f t="shared" ref="H20" si="16">G20*(1+H21)</f>
        <v>21.994875000000004</v>
      </c>
      <c r="I20" s="28">
        <f t="shared" ref="I20" si="17">H20*(1+I21)</f>
        <v>23.094618750000006</v>
      </c>
      <c r="J20" s="28">
        <f t="shared" ref="J20" si="18">I20*(1+J21)</f>
        <v>24.249349687500008</v>
      </c>
      <c r="K20" s="28">
        <f t="shared" ref="K20" si="19">J20*(1+K21)</f>
        <v>25.461817171875008</v>
      </c>
      <c r="L20" s="28">
        <f t="shared" ref="L20" si="20">K20*(1+L21)</f>
        <v>26.734908030468759</v>
      </c>
      <c r="M20" s="28">
        <f t="shared" ref="M20" si="21">L20*(1+M21)</f>
        <v>28.0716534319922</v>
      </c>
      <c r="N20" s="28">
        <f t="shared" ref="N20" si="22">M20*(1+N21)</f>
        <v>29.475236103591811</v>
      </c>
      <c r="O20" s="28">
        <f t="shared" ref="O20" si="23">N20*(1+O21)</f>
        <v>30.948997908771403</v>
      </c>
    </row>
    <row r="21" spans="3:15" x14ac:dyDescent="0.25">
      <c r="F21" s="50">
        <v>0.05</v>
      </c>
      <c r="G21" s="50">
        <v>0.05</v>
      </c>
      <c r="H21" s="50">
        <v>0.05</v>
      </c>
      <c r="I21" s="50">
        <v>0.05</v>
      </c>
      <c r="J21" s="50">
        <v>0.05</v>
      </c>
      <c r="K21" s="50">
        <v>0.05</v>
      </c>
      <c r="L21" s="50">
        <v>0.05</v>
      </c>
      <c r="M21" s="50">
        <v>0.05</v>
      </c>
      <c r="N21" s="50">
        <v>0.05</v>
      </c>
      <c r="O21" s="5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QVC Group</vt:lpstr>
      <vt:lpstr>DCF</vt:lpstr>
      <vt:lpstr>QVC</vt:lpstr>
      <vt:lpstr>zulily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2016-06-05T12:06:00Z</dcterms:created>
  <dcterms:modified xsi:type="dcterms:W3CDTF">2016-06-15T02:55:43Z</dcterms:modified>
</cp:coreProperties>
</file>