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geeth\Desktop\University docs\3rd Year\Commerce 3fd3\OurAssingments\"/>
    </mc:Choice>
  </mc:AlternateContent>
  <xr:revisionPtr revIDLastSave="0" documentId="13_ncr:1_{7B8C6386-9682-446B-B949-C161570F6D5F}" xr6:coauthVersionLast="45" xr6:coauthVersionMax="45" xr10:uidLastSave="{00000000-0000-0000-0000-000000000000}"/>
  <bookViews>
    <workbookView xWindow="-120" yWindow="-120" windowWidth="20730" windowHeight="11160" activeTab="1" xr2:uid="{10009C27-46B4-4617-818D-EC3BC9A106CC}"/>
  </bookViews>
  <sheets>
    <sheet name="GroupMembers" sheetId="1" r:id="rId1"/>
    <sheet name="Portfolio" sheetId="2" r:id="rId2"/>
  </sheets>
  <definedNames>
    <definedName name="solver_adj" localSheetId="1" hidden="1">Portfolio!$G$22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Portfolio!$B$19:$C$25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Portfolio!$B$23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9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2" l="1"/>
  <c r="E22" i="2" l="1"/>
  <c r="B20" i="2" s="1"/>
  <c r="C20" i="2" s="1"/>
  <c r="B19" i="2"/>
  <c r="B15" i="2"/>
  <c r="B14" i="2"/>
  <c r="C15" i="2"/>
  <c r="C10" i="2"/>
  <c r="B10" i="2"/>
  <c r="B16" i="2" l="1"/>
  <c r="C14" i="2"/>
  <c r="C16" i="2" s="1"/>
  <c r="F22" i="2"/>
  <c r="C21" i="2"/>
  <c r="B21" i="2"/>
  <c r="B23" i="2"/>
  <c r="C8" i="2" l="1"/>
  <c r="C22" i="2" s="1"/>
  <c r="C24" i="2" s="1"/>
  <c r="B8" i="2"/>
  <c r="B22" i="2" s="1"/>
  <c r="B24" i="2" s="1"/>
  <c r="B25" i="2" l="1"/>
  <c r="M6" i="2" l="1"/>
</calcChain>
</file>

<file path=xl/sharedStrings.xml><?xml version="1.0" encoding="utf-8"?>
<sst xmlns="http://schemas.openxmlformats.org/spreadsheetml/2006/main" count="41" uniqueCount="38">
  <si>
    <t>Group Members</t>
  </si>
  <si>
    <t>Student #</t>
  </si>
  <si>
    <t>Mac ID</t>
  </si>
  <si>
    <t xml:space="preserve">Uthayakumar, Shangeeth </t>
  </si>
  <si>
    <t>uthayaks</t>
  </si>
  <si>
    <t>Bond Portfolio</t>
  </si>
  <si>
    <t>Bond A</t>
  </si>
  <si>
    <t>Bond B</t>
  </si>
  <si>
    <t>Maturity</t>
  </si>
  <si>
    <t>Face Value</t>
  </si>
  <si>
    <t>Coupon Rate</t>
  </si>
  <si>
    <t>Price</t>
  </si>
  <si>
    <t>Duration</t>
  </si>
  <si>
    <t>Reinvested Rate</t>
  </si>
  <si>
    <t>Horizon</t>
  </si>
  <si>
    <t>Present Value H</t>
  </si>
  <si>
    <t>Total</t>
  </si>
  <si>
    <t>Target</t>
  </si>
  <si>
    <t>Holding (%)</t>
  </si>
  <si>
    <t>Holdings ($)</t>
  </si>
  <si>
    <t>Bonds</t>
  </si>
  <si>
    <t>Portfolio Duration</t>
  </si>
  <si>
    <t>Investment</t>
  </si>
  <si>
    <t>Reinvested at Horizon</t>
  </si>
  <si>
    <t>Total Horizon</t>
  </si>
  <si>
    <t>Value Horizon</t>
  </si>
  <si>
    <t>Target Amount</t>
  </si>
  <si>
    <t>Weights</t>
  </si>
  <si>
    <t>Yield To Maturity</t>
  </si>
  <si>
    <t>Optimal Portfolio:</t>
  </si>
  <si>
    <t>Question Answer:</t>
  </si>
  <si>
    <t>Copy and Paste to cell G22 reset weights</t>
  </si>
  <si>
    <t xml:space="preserve">A year after you will have the cash generated from before. </t>
  </si>
  <si>
    <t xml:space="preserve">The bonds can change rates which will be different than before.  </t>
  </si>
  <si>
    <t>This means you must change and rebalance the rates and their obligations with eachother.</t>
  </si>
  <si>
    <t>The other strategies are more risky therefore is not recommended to use. Although this is the case, the return is subsequently higher with the greater risk involved.</t>
  </si>
  <si>
    <t xml:space="preserve">If you set the durations to equal that would be the most ideal strategy which in other words is static obligation.  </t>
  </si>
  <si>
    <t>The chosen portfolio will guarantee our return with the acceptable risk involved.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</si>
</sst>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0.0%"/>
    <numFmt numFmtId="166" formatCode="0.000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/>
    <xf numFmtId="10" fontId="0" fillId="0" borderId="0" xfId="2" applyNumberFormat="1" applyFont="1"/>
    <xf numFmtId="8" fontId="0" fillId="0" borderId="0" xfId="0" applyNumberFormat="1"/>
    <xf numFmtId="8" fontId="0" fillId="0" borderId="0" xfId="0" applyNumberFormat="1" applyFont="1"/>
    <xf numFmtId="10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165" fontId="0" fillId="0" borderId="6" xfId="0" applyNumberFormat="1" applyBorder="1" applyAlignment="1">
      <alignment horizontal="left" indent="1"/>
    </xf>
    <xf numFmtId="165" fontId="0" fillId="0" borderId="4" xfId="2" applyNumberFormat="1" applyFont="1" applyBorder="1" applyAlignment="1">
      <alignment horizontal="left" indent="1"/>
    </xf>
    <xf numFmtId="0" fontId="0" fillId="5" borderId="1" xfId="0" applyFill="1" applyBorder="1"/>
    <xf numFmtId="0" fontId="0" fillId="7" borderId="7" xfId="0" applyFill="1" applyBorder="1"/>
    <xf numFmtId="0" fontId="0" fillId="8" borderId="1" xfId="0" applyFill="1" applyBorder="1" applyAlignment="1">
      <alignment horizontal="center"/>
    </xf>
    <xf numFmtId="8" fontId="0" fillId="0" borderId="2" xfId="0" applyNumberFormat="1" applyBorder="1"/>
    <xf numFmtId="8" fontId="0" fillId="0" borderId="3" xfId="0" applyNumberFormat="1" applyBorder="1"/>
    <xf numFmtId="9" fontId="0" fillId="0" borderId="5" xfId="2" applyFont="1" applyBorder="1" applyAlignment="1">
      <alignment horizontal="right" indent="2"/>
    </xf>
    <xf numFmtId="0" fontId="0" fillId="0" borderId="9" xfId="0" applyBorder="1"/>
    <xf numFmtId="0" fontId="0" fillId="5" borderId="10" xfId="0" applyFill="1" applyBorder="1"/>
    <xf numFmtId="0" fontId="0" fillId="7" borderId="10" xfId="0" applyFill="1" applyBorder="1"/>
    <xf numFmtId="0" fontId="0" fillId="0" borderId="6" xfId="0" applyBorder="1"/>
    <xf numFmtId="0" fontId="0" fillId="0" borderId="0" xfId="0" applyAlignment="1"/>
    <xf numFmtId="0" fontId="0" fillId="0" borderId="0" xfId="0" applyFill="1" applyBorder="1"/>
    <xf numFmtId="0" fontId="2" fillId="0" borderId="0" xfId="0" applyFont="1" applyFill="1" applyBorder="1"/>
    <xf numFmtId="9" fontId="0" fillId="0" borderId="0" xfId="2" applyFont="1"/>
    <xf numFmtId="0" fontId="0" fillId="0" borderId="1" xfId="0" applyBorder="1"/>
    <xf numFmtId="167" fontId="0" fillId="0" borderId="0" xfId="0" applyNumberFormat="1"/>
    <xf numFmtId="10" fontId="0" fillId="0" borderId="9" xfId="2" applyNumberFormat="1" applyFont="1" applyBorder="1" applyAlignment="1">
      <alignment horizontal="right" indent="2"/>
    </xf>
    <xf numFmtId="8" fontId="0" fillId="0" borderId="0" xfId="0" applyNumberFormat="1" applyBorder="1"/>
    <xf numFmtId="10" fontId="0" fillId="0" borderId="0" xfId="2" applyNumberFormat="1" applyFont="1" applyBorder="1" applyAlignment="1">
      <alignment horizontal="right" indent="2"/>
    </xf>
    <xf numFmtId="8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0" fontId="0" fillId="0" borderId="0" xfId="2" applyNumberFormat="1" applyFont="1" applyFill="1" applyBorder="1" applyAlignment="1">
      <alignment horizontal="right" indent="2"/>
    </xf>
    <xf numFmtId="8" fontId="0" fillId="0" borderId="1" xfId="0" applyNumberFormat="1" applyBorder="1"/>
    <xf numFmtId="0" fontId="2" fillId="4" borderId="11" xfId="0" applyFont="1" applyFill="1" applyBorder="1"/>
    <xf numFmtId="0" fontId="3" fillId="0" borderId="0" xfId="0" applyFont="1"/>
    <xf numFmtId="8" fontId="0" fillId="0" borderId="0" xfId="0" applyNumberFormat="1" applyFont="1" applyAlignment="1">
      <alignment horizontal="right" indent="5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Font="1" applyAlignment="1">
      <alignment horizontal="center"/>
    </xf>
  </cellXfs>
  <cellStyles count="4">
    <cellStyle name="Currency" xfId="1" builtinId="4"/>
    <cellStyle name="Currency 2" xfId="3" xr:uid="{00000000-0005-0000-0000-00002F000000}"/>
    <cellStyle name="Normal" xfId="0" builtinId="0"/>
    <cellStyle name="Percent" xfId="2" builtinId="5"/>
  </cellStyles>
  <dxfs count="0"/>
  <tableStyles count="1" defaultTableStyle="TableStyleMedium2" defaultPivotStyle="PivotStyleLight16">
    <tableStyle name="GroupMemberTable" pivot="0" count="0" xr9:uid="{A8D72835-32A1-4976-BAF9-6137DC5D8DCB}"/>
  </tableStyles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Bond Portfolios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24781277340335"/>
          <c:y val="0.17113480606590842"/>
          <c:w val="0.77008552055992996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Portfolio!$M$5</c:f>
              <c:strCache>
                <c:ptCount val="1"/>
                <c:pt idx="0">
                  <c:v>Total Horizon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Portfolio!$L$7:$L$14</c:f>
              <c:numCache>
                <c:formatCode>0.00%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Portfolio!$M$7:$M$14</c:f>
              <c:numCache>
                <c:formatCode>"$"#,##0.00_);[Red]\("$"#,##0.00\)</c:formatCode>
                <c:ptCount val="8"/>
                <c:pt idx="0">
                  <c:v>22214063.283353381</c:v>
                </c:pt>
                <c:pt idx="1">
                  <c:v>21301652.38927149</c:v>
                </c:pt>
                <c:pt idx="2">
                  <c:v>20570963.584665969</c:v>
                </c:pt>
                <c:pt idx="3">
                  <c:v>19999999.999999993</c:v>
                </c:pt>
                <c:pt idx="4">
                  <c:v>19570299.475898832</c:v>
                </c:pt>
                <c:pt idx="5">
                  <c:v>19266396.77576796</c:v>
                </c:pt>
                <c:pt idx="6">
                  <c:v>19075373.071357474</c:v>
                </c:pt>
                <c:pt idx="7">
                  <c:v>18986478.306471016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3-457F-85A9-177749AB7CC0}"/>
            </c:ext>
          </c:extLst>
        </c:ser>
        <c:ser>
          <c:idx val="1"/>
          <c:order val="1"/>
          <c:tx>
            <c:strRef>
              <c:f>Portfolio!$N$5</c:f>
              <c:strCache>
                <c:ptCount val="1"/>
                <c:pt idx="0">
                  <c:v>Target 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Portfolio!$L$7:$L$14</c:f>
              <c:numCache>
                <c:formatCode>0.00%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Portfolio!$N$7:$N$14</c:f>
              <c:numCache>
                <c:formatCode>"$"#,##0.00_);[Red]\("$"#,##0.00\)</c:formatCode>
                <c:ptCount val="8"/>
                <c:pt idx="0">
                  <c:v>20000000</c:v>
                </c:pt>
                <c:pt idx="1">
                  <c:v>20000000</c:v>
                </c:pt>
                <c:pt idx="2">
                  <c:v>20000000</c:v>
                </c:pt>
                <c:pt idx="3">
                  <c:v>20000000</c:v>
                </c:pt>
                <c:pt idx="4">
                  <c:v>20000000</c:v>
                </c:pt>
                <c:pt idx="5">
                  <c:v>20000000</c:v>
                </c:pt>
                <c:pt idx="6">
                  <c:v>20000000</c:v>
                </c:pt>
                <c:pt idx="7">
                  <c:v>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3-457F-85A9-177749AB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042048"/>
        <c:axId val="692782992"/>
      </c:lineChart>
      <c:catAx>
        <c:axId val="68804204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82992"/>
        <c:crosses val="autoZero"/>
        <c:auto val="1"/>
        <c:lblAlgn val="ctr"/>
        <c:lblOffset val="100"/>
        <c:noMultiLvlLbl val="0"/>
      </c:catAx>
      <c:valAx>
        <c:axId val="6927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G$22" horiz="1" max="1000" page="10" val="27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319367</xdr:colOff>
      <xdr:row>0</xdr:row>
      <xdr:rowOff>180410</xdr:rowOff>
    </xdr:from>
    <xdr:to>
      <xdr:col>10</xdr:col>
      <xdr:colOff>549087</xdr:colOff>
      <xdr:row>18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22</xdr:row>
          <xdr:rowOff>180975</xdr:rowOff>
        </xdr:from>
        <xdr:to>
          <xdr:col>9</xdr:col>
          <xdr:colOff>1266825</xdr:colOff>
          <xdr:row>24</xdr:row>
          <xdr:rowOff>85725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BB00-6934-4B68-9D07-D04975E17FE0}">
  <sheetPr codeName="Sheet1"/>
  <dimension ref="A1:C11"/>
  <sheetViews>
    <sheetView workbookViewId="0">
      <selection activeCell="E11" sqref="E11"/>
    </sheetView>
  </sheetViews>
  <sheetFormatPr defaultRowHeight="15" x14ac:dyDescent="0.25"/>
  <cols>
    <col min="1" max="1" width="73.7109375" bestFit="1" customWidth="1"/>
    <col min="2" max="2" width="10" bestFit="1" customWidth="1"/>
    <col min="3" max="3" width="8.85546875" bestFit="1" customWidth="1"/>
    <col min="5" max="5" width="17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>
        <v>400030909</v>
      </c>
      <c r="C2" s="5" t="s">
        <v>4</v>
      </c>
    </row>
    <row r="4" spans="1:3" x14ac:dyDescent="0.25">
      <c r="A4" s="26" t="s">
        <v>30</v>
      </c>
      <c r="B4" s="25"/>
    </row>
    <row r="5" spans="1:3" ht="15.75" x14ac:dyDescent="0.25">
      <c r="A5" s="38" t="s">
        <v>36</v>
      </c>
    </row>
    <row r="6" spans="1:3" x14ac:dyDescent="0.25">
      <c r="A6" t="s">
        <v>35</v>
      </c>
    </row>
    <row r="7" spans="1:3" x14ac:dyDescent="0.25">
      <c r="A7" t="s">
        <v>37</v>
      </c>
    </row>
    <row r="9" spans="1:3" x14ac:dyDescent="0.25">
      <c r="A9" t="s">
        <v>32</v>
      </c>
    </row>
    <row r="10" spans="1:3" x14ac:dyDescent="0.25">
      <c r="A10" t="s">
        <v>33</v>
      </c>
    </row>
    <row r="11" spans="1:3" x14ac:dyDescent="0.25">
      <c r="A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257B-2123-421A-B50F-D2711A7B697C}">
  <sheetPr codeName="Sheet2"/>
  <dimension ref="A1:Q26"/>
  <sheetViews>
    <sheetView tabSelected="1" zoomScale="85" zoomScaleNormal="85" workbookViewId="0">
      <selection activeCell="P15" sqref="P15"/>
    </sheetView>
  </sheetViews>
  <sheetFormatPr defaultRowHeight="15" x14ac:dyDescent="0.25"/>
  <cols>
    <col min="1" max="1" width="20.7109375" bestFit="1" customWidth="1"/>
    <col min="2" max="3" width="13.85546875" bestFit="1" customWidth="1"/>
    <col min="10" max="10" width="31" customWidth="1"/>
    <col min="11" max="11" width="9.28515625" bestFit="1" customWidth="1"/>
    <col min="12" max="12" width="10.28515625" customWidth="1"/>
    <col min="13" max="14" width="13.85546875" bestFit="1" customWidth="1"/>
    <col min="15" max="15" width="14.28515625" bestFit="1" customWidth="1"/>
  </cols>
  <sheetData>
    <row r="1" spans="1:15" x14ac:dyDescent="0.25">
      <c r="A1" s="40" t="s">
        <v>5</v>
      </c>
      <c r="B1" s="41"/>
      <c r="C1" s="41"/>
    </row>
    <row r="2" spans="1:15" x14ac:dyDescent="0.25">
      <c r="A2" s="23"/>
      <c r="B2" s="21" t="s">
        <v>6</v>
      </c>
      <c r="C2" s="22" t="s">
        <v>7</v>
      </c>
    </row>
    <row r="3" spans="1:15" x14ac:dyDescent="0.25">
      <c r="A3" s="20" t="s">
        <v>8</v>
      </c>
      <c r="B3">
        <v>10</v>
      </c>
      <c r="C3">
        <v>25</v>
      </c>
    </row>
    <row r="4" spans="1:15" x14ac:dyDescent="0.25">
      <c r="A4" s="20" t="s">
        <v>9</v>
      </c>
      <c r="B4" s="1">
        <v>1000</v>
      </c>
      <c r="C4" s="1">
        <v>1000</v>
      </c>
      <c r="M4" s="25"/>
      <c r="N4" s="34"/>
      <c r="O4" s="34"/>
    </row>
    <row r="5" spans="1:15" x14ac:dyDescent="0.25">
      <c r="A5" s="20" t="s">
        <v>10</v>
      </c>
      <c r="B5" s="2">
        <v>0.1</v>
      </c>
      <c r="C5" s="2">
        <v>0.06</v>
      </c>
      <c r="M5" s="16" t="s">
        <v>24</v>
      </c>
      <c r="N5" s="16" t="s">
        <v>26</v>
      </c>
      <c r="O5" s="33"/>
    </row>
    <row r="6" spans="1:15" x14ac:dyDescent="0.25">
      <c r="A6" s="20" t="s">
        <v>28</v>
      </c>
      <c r="B6" s="27">
        <v>0.06</v>
      </c>
      <c r="C6" s="27">
        <v>0.06</v>
      </c>
      <c r="L6" s="19">
        <v>0.06</v>
      </c>
      <c r="M6" s="17">
        <f>B25</f>
        <v>19999999.999999993</v>
      </c>
      <c r="N6" s="17">
        <v>20000000</v>
      </c>
      <c r="O6" s="33"/>
    </row>
    <row r="7" spans="1:15" x14ac:dyDescent="0.25">
      <c r="A7" s="20"/>
      <c r="L7" s="35">
        <v>0.03</v>
      </c>
      <c r="M7" s="18">
        <f t="dataTable" ref="M7:N14" dt2D="0" dtr="0" r1="B12"/>
        <v>22214063.283353381</v>
      </c>
      <c r="N7" s="17">
        <v>20000000</v>
      </c>
      <c r="O7" s="33"/>
    </row>
    <row r="8" spans="1:15" x14ac:dyDescent="0.25">
      <c r="A8" s="20" t="s">
        <v>11</v>
      </c>
      <c r="B8" s="7">
        <f>-PV(B6/2,B3*2,B4*B5/2,B4)</f>
        <v>1297.5494972091101</v>
      </c>
      <c r="C8" s="7">
        <f>-PV(C6/2,C3*2,C4*C5/2,C4)</f>
        <v>1000</v>
      </c>
      <c r="L8" s="30">
        <v>0.04</v>
      </c>
      <c r="M8" s="18">
        <v>21301652.38927149</v>
      </c>
      <c r="N8" s="17">
        <v>20000000</v>
      </c>
      <c r="O8" s="33"/>
    </row>
    <row r="9" spans="1:15" x14ac:dyDescent="0.25">
      <c r="A9" s="20"/>
      <c r="L9" s="30">
        <v>0.05</v>
      </c>
      <c r="M9" s="18">
        <v>20570963.584665969</v>
      </c>
      <c r="N9" s="17">
        <v>20000000</v>
      </c>
      <c r="O9" s="33"/>
    </row>
    <row r="10" spans="1:15" x14ac:dyDescent="0.25">
      <c r="A10" s="20" t="s">
        <v>12</v>
      </c>
      <c r="B10" s="29">
        <f>DURATION(DATE(2000,1,1),DATE(2000+B3,1,1),B5,B6,2)</f>
        <v>6.9967742375218087</v>
      </c>
      <c r="C10" s="29">
        <f>DURATION(DATE(2000,1,1),DATE(2000+C3,1,1),C5,C6,2)</f>
        <v>13.250828463609224</v>
      </c>
      <c r="L10" s="30">
        <v>0.06</v>
      </c>
      <c r="M10" s="18">
        <v>19999999.999999993</v>
      </c>
      <c r="N10" s="17">
        <v>20000000</v>
      </c>
      <c r="O10" s="33"/>
    </row>
    <row r="11" spans="1:15" x14ac:dyDescent="0.25">
      <c r="A11" s="20"/>
      <c r="L11" s="30">
        <v>7.0000000000000007E-2</v>
      </c>
      <c r="M11" s="18">
        <v>19570299.475898832</v>
      </c>
      <c r="N11" s="17">
        <v>20000000</v>
      </c>
      <c r="O11" s="33"/>
    </row>
    <row r="12" spans="1:15" x14ac:dyDescent="0.25">
      <c r="A12" s="20" t="s">
        <v>13</v>
      </c>
      <c r="B12" s="27">
        <v>0.06</v>
      </c>
      <c r="C12" s="27">
        <f>B12</f>
        <v>0.06</v>
      </c>
      <c r="L12" s="30">
        <v>0.08</v>
      </c>
      <c r="M12" s="18">
        <v>19266396.77576796</v>
      </c>
      <c r="N12" s="17">
        <v>20000000</v>
      </c>
      <c r="O12" s="33"/>
    </row>
    <row r="13" spans="1:15" x14ac:dyDescent="0.25">
      <c r="A13" s="20" t="s">
        <v>14</v>
      </c>
      <c r="B13" s="42">
        <v>9</v>
      </c>
      <c r="C13" s="42"/>
      <c r="L13" s="30">
        <v>0.09</v>
      </c>
      <c r="M13" s="18">
        <v>19075373.071357474</v>
      </c>
      <c r="N13" s="17">
        <v>20000000</v>
      </c>
      <c r="O13" s="33"/>
    </row>
    <row r="14" spans="1:15" x14ac:dyDescent="0.25">
      <c r="A14" s="20" t="s">
        <v>15</v>
      </c>
      <c r="B14" s="8">
        <f>-PV(B12/2,(B3-$B$13)*2,B4*B5/2,1000)</f>
        <v>1038.2693939108306</v>
      </c>
      <c r="C14" s="8">
        <f>-PV(C12/2,(C3-$B$13)*2,C4*C5/2,1000)</f>
        <v>999.99999999999989</v>
      </c>
      <c r="L14" s="30">
        <v>0.1</v>
      </c>
      <c r="M14" s="36">
        <v>18986478.306471016</v>
      </c>
      <c r="N14" s="36">
        <v>20000000</v>
      </c>
      <c r="O14" s="33"/>
    </row>
    <row r="15" spans="1:15" x14ac:dyDescent="0.25">
      <c r="A15" s="20" t="s">
        <v>23</v>
      </c>
      <c r="B15" s="8">
        <f>-FV(B12/2,$B$13*2,B4*B5/2)</f>
        <v>1170.721768733172</v>
      </c>
      <c r="C15" s="8">
        <f>-FV(C12/2,$B$13*2,C4*C5/2)</f>
        <v>702.43306123990328</v>
      </c>
    </row>
    <row r="16" spans="1:15" x14ac:dyDescent="0.25">
      <c r="A16" s="20" t="s">
        <v>16</v>
      </c>
      <c r="B16" s="8">
        <f>B14+B15</f>
        <v>2208.9911626440025</v>
      </c>
      <c r="C16" s="8">
        <f>C14+C15</f>
        <v>1702.4330612399031</v>
      </c>
    </row>
    <row r="17" spans="1:17" x14ac:dyDescent="0.25">
      <c r="A17" s="20"/>
    </row>
    <row r="18" spans="1:17" x14ac:dyDescent="0.25">
      <c r="A18" s="20" t="s">
        <v>17</v>
      </c>
      <c r="B18" s="39">
        <v>20000000</v>
      </c>
      <c r="C18" s="39"/>
    </row>
    <row r="19" spans="1:17" x14ac:dyDescent="0.25">
      <c r="A19" s="20" t="s">
        <v>22</v>
      </c>
      <c r="B19" s="39">
        <f>B18/(1+C6/2)^(B13*2)</f>
        <v>11747892.152325654</v>
      </c>
      <c r="C19" s="39"/>
    </row>
    <row r="20" spans="1:17" x14ac:dyDescent="0.25">
      <c r="A20" s="20" t="s">
        <v>18</v>
      </c>
      <c r="B20" s="6">
        <f>E22</f>
        <v>0.27</v>
      </c>
      <c r="C20" s="9">
        <f>1-B20</f>
        <v>0.73</v>
      </c>
      <c r="H20" s="11"/>
    </row>
    <row r="21" spans="1:17" x14ac:dyDescent="0.25">
      <c r="A21" s="20" t="s">
        <v>19</v>
      </c>
      <c r="B21" s="8">
        <f>B20*B19</f>
        <v>3171930.881127927</v>
      </c>
      <c r="C21" s="8">
        <f>C20*B19</f>
        <v>8575961.271197727</v>
      </c>
      <c r="E21" s="14" t="s">
        <v>6</v>
      </c>
      <c r="F21" s="15" t="s">
        <v>7</v>
      </c>
      <c r="G21" s="37" t="s">
        <v>27</v>
      </c>
      <c r="H21" s="11"/>
      <c r="J21" t="s">
        <v>29</v>
      </c>
      <c r="K21" s="28">
        <v>679.69169999999997</v>
      </c>
    </row>
    <row r="22" spans="1:17" x14ac:dyDescent="0.25">
      <c r="A22" s="20" t="s">
        <v>20</v>
      </c>
      <c r="B22" s="10">
        <f>B21/B8</f>
        <v>2444.5548227257691</v>
      </c>
      <c r="C22" s="10">
        <f>C21/C8</f>
        <v>8575.9612711977261</v>
      </c>
      <c r="E22" s="13">
        <f>G22/1000</f>
        <v>0.27</v>
      </c>
      <c r="F22" s="12">
        <f>1-E22</f>
        <v>0.73</v>
      </c>
      <c r="G22" s="28">
        <v>270</v>
      </c>
      <c r="H22" s="11"/>
      <c r="J22" t="s">
        <v>31</v>
      </c>
    </row>
    <row r="23" spans="1:17" x14ac:dyDescent="0.25">
      <c r="A23" s="20" t="s">
        <v>21</v>
      </c>
      <c r="B23" s="43">
        <f>B10*B20+C10*C20</f>
        <v>11.562233822565622</v>
      </c>
      <c r="C23" s="43"/>
      <c r="E23" s="11"/>
      <c r="L23" s="24"/>
      <c r="P23" s="24"/>
      <c r="Q23" s="24"/>
    </row>
    <row r="24" spans="1:17" x14ac:dyDescent="0.25">
      <c r="A24" s="20" t="s">
        <v>25</v>
      </c>
      <c r="B24" s="8">
        <f>B22*B16</f>
        <v>5400000</v>
      </c>
      <c r="C24" s="8">
        <f>C22*C16</f>
        <v>14599999.999999994</v>
      </c>
    </row>
    <row r="25" spans="1:17" x14ac:dyDescent="0.25">
      <c r="A25" s="20" t="s">
        <v>24</v>
      </c>
      <c r="B25" s="39">
        <f>B24+C24</f>
        <v>19999999.999999993</v>
      </c>
      <c r="C25" s="39"/>
    </row>
    <row r="26" spans="1:17" x14ac:dyDescent="0.25">
      <c r="M26" s="32"/>
      <c r="N26" s="31"/>
      <c r="O26" s="31"/>
    </row>
  </sheetData>
  <mergeCells count="6">
    <mergeCell ref="B25:C25"/>
    <mergeCell ref="A1:C1"/>
    <mergeCell ref="B13:C13"/>
    <mergeCell ref="B18:C18"/>
    <mergeCell ref="B19:C19"/>
    <mergeCell ref="B23:C2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croll Bar 2">
              <controlPr defaultSize="0" autoPict="0">
                <anchor moveWithCells="1">
                  <from>
                    <xdr:col>4</xdr:col>
                    <xdr:colOff>57150</xdr:colOff>
                    <xdr:row>22</xdr:row>
                    <xdr:rowOff>180975</xdr:rowOff>
                  </from>
                  <to>
                    <xdr:col>9</xdr:col>
                    <xdr:colOff>1266825</xdr:colOff>
                    <xdr:row>24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GroupMembers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Shangeeth Uthayakumar</dc:creator>
  <cp:lastModifiedBy>Shangeeth Uthayakumar</cp:lastModifiedBy>
  <dcterms:created xsi:type="dcterms:W3CDTF">2018-05-26T14:57:59Z</dcterms:created>
  <dcterms:modified xsi:type="dcterms:W3CDTF">2019-11-10T02:53:35Z</dcterms:modified>
</cp:coreProperties>
</file>