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1368\Desktop\"/>
    </mc:Choice>
  </mc:AlternateContent>
  <xr:revisionPtr revIDLastSave="0" documentId="13_ncr:1_{F6F33996-C81F-4544-AA5A-1CB4C6065706}" xr6:coauthVersionLast="47" xr6:coauthVersionMax="47" xr10:uidLastSave="{00000000-0000-0000-0000-000000000000}"/>
  <bookViews>
    <workbookView xWindow="-108" yWindow="-108" windowWidth="23256" windowHeight="13896" tabRatio="716" xr2:uid="{00000000-000D-0000-FFFF-FFFF00000000}"/>
  </bookViews>
  <sheets>
    <sheet name="公司基本户收支情况" sheetId="3" r:id="rId1"/>
    <sheet name="公司股本金" sheetId="19" r:id="rId2"/>
    <sheet name="金银花示范基地" sheetId="9" r:id="rId3"/>
    <sheet name="党参育苗基地" sheetId="13" r:id="rId4"/>
    <sheet name="4月份工资清单（农民）" sheetId="24" r:id="rId5"/>
    <sheet name="元胡试种基地" sheetId="20" r:id="rId6"/>
    <sheet name="党参示范基地" sheetId="10" r:id="rId7"/>
    <sheet name="公司收入" sheetId="21" r:id="rId8"/>
    <sheet name="公司未付款项" sheetId="25" r:id="rId9"/>
    <sheet name="应红林报销" sheetId="26" r:id="rId10"/>
    <sheet name="任总备用金使用明细" sheetId="18" r:id="rId11"/>
    <sheet name="运输发票" sheetId="23" r:id="rId12"/>
    <sheet name="农户信息" sheetId="22" r:id="rId13"/>
    <sheet name="固定资产" sheetId="12" r:id="rId14"/>
    <sheet name="庞备用金使用明细" sheetId="1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3" l="1"/>
  <c r="C59" i="3" l="1"/>
  <c r="F25" i="18"/>
  <c r="F24" i="18"/>
  <c r="I50" i="10"/>
  <c r="G50" i="10"/>
  <c r="G49" i="10"/>
  <c r="G48" i="10"/>
  <c r="G47" i="10"/>
  <c r="G46" i="10"/>
  <c r="G45" i="10"/>
  <c r="G44" i="10"/>
  <c r="C143" i="1" l="1"/>
  <c r="D143" i="1" s="1"/>
  <c r="G61" i="3"/>
  <c r="H4" i="19"/>
  <c r="H5" i="19"/>
  <c r="H6" i="19"/>
  <c r="H7" i="19"/>
  <c r="H3" i="19"/>
  <c r="D4" i="19"/>
  <c r="D5" i="19"/>
  <c r="D6" i="19"/>
  <c r="D7" i="19"/>
  <c r="D8" i="19"/>
  <c r="D3" i="19"/>
  <c r="D9" i="19" s="1"/>
  <c r="G3" i="19"/>
  <c r="D18" i="26"/>
  <c r="G66" i="1"/>
  <c r="G56" i="1"/>
  <c r="C10" i="12"/>
  <c r="U20" i="22"/>
  <c r="T20" i="22"/>
  <c r="S20" i="22"/>
  <c r="R20" i="22"/>
  <c r="Q20" i="22"/>
  <c r="P20" i="22"/>
  <c r="O20" i="22"/>
  <c r="N20" i="22"/>
  <c r="M20" i="22"/>
  <c r="K20" i="22"/>
  <c r="J20" i="22"/>
  <c r="I20" i="22"/>
  <c r="E20" i="22"/>
  <c r="U19" i="22"/>
  <c r="K19" i="22"/>
  <c r="I19" i="22"/>
  <c r="U18" i="22"/>
  <c r="K18" i="22"/>
  <c r="I18" i="22"/>
  <c r="U16" i="22"/>
  <c r="R16" i="22"/>
  <c r="K16" i="22"/>
  <c r="K15" i="22"/>
  <c r="I15" i="22"/>
  <c r="U14" i="22"/>
  <c r="K14" i="22"/>
  <c r="I14" i="22"/>
  <c r="K13" i="22"/>
  <c r="I13" i="22"/>
  <c r="U12" i="22"/>
  <c r="T12" i="22"/>
  <c r="R12" i="22"/>
  <c r="K12" i="22"/>
  <c r="I12" i="22"/>
  <c r="U11" i="22"/>
  <c r="T11" i="22"/>
  <c r="R11" i="22"/>
  <c r="K11" i="22"/>
  <c r="I11" i="22"/>
  <c r="U10" i="22"/>
  <c r="T10" i="22"/>
  <c r="R10" i="22"/>
  <c r="M10" i="22"/>
  <c r="K10" i="22"/>
  <c r="I10" i="22"/>
  <c r="U9" i="22"/>
  <c r="T9" i="22"/>
  <c r="R9" i="22"/>
  <c r="Q9" i="22"/>
  <c r="P9" i="22"/>
  <c r="O9" i="22"/>
  <c r="N9" i="22"/>
  <c r="M9" i="22"/>
  <c r="K9" i="22"/>
  <c r="I9" i="22"/>
  <c r="U8" i="22"/>
  <c r="T8" i="22"/>
  <c r="R8" i="22"/>
  <c r="Q8" i="22"/>
  <c r="P8" i="22"/>
  <c r="O8" i="22"/>
  <c r="N8" i="22"/>
  <c r="M8" i="22"/>
  <c r="K8" i="22"/>
  <c r="I8" i="22"/>
  <c r="U7" i="22"/>
  <c r="T7" i="22"/>
  <c r="R7" i="22"/>
  <c r="Q7" i="22"/>
  <c r="P7" i="22"/>
  <c r="O7" i="22"/>
  <c r="N7" i="22"/>
  <c r="M7" i="22"/>
  <c r="K7" i="22"/>
  <c r="I7" i="22"/>
  <c r="U6" i="22"/>
  <c r="T6" i="22"/>
  <c r="R6" i="22"/>
  <c r="Q6" i="22"/>
  <c r="P6" i="22"/>
  <c r="O6" i="22"/>
  <c r="N6" i="22"/>
  <c r="M6" i="22"/>
  <c r="K6" i="22"/>
  <c r="I6" i="22"/>
  <c r="U5" i="22"/>
  <c r="T5" i="22"/>
  <c r="R5" i="22"/>
  <c r="Q5" i="22"/>
  <c r="P5" i="22"/>
  <c r="O5" i="22"/>
  <c r="N5" i="22"/>
  <c r="M5" i="22"/>
  <c r="K5" i="22"/>
  <c r="I5" i="22"/>
  <c r="U4" i="22"/>
  <c r="R4" i="22"/>
  <c r="K4" i="22"/>
  <c r="J4" i="22"/>
  <c r="I4" i="22"/>
  <c r="J14" i="23"/>
  <c r="D21" i="18"/>
  <c r="D9" i="18"/>
  <c r="C10" i="21"/>
  <c r="H9" i="21"/>
  <c r="L7" i="21"/>
  <c r="E43" i="10"/>
  <c r="J9" i="10"/>
  <c r="J8" i="10"/>
  <c r="J7" i="10"/>
  <c r="E55" i="24"/>
  <c r="D55" i="24"/>
  <c r="C55" i="24"/>
  <c r="I15" i="24"/>
  <c r="J10" i="24"/>
  <c r="D16" i="13"/>
  <c r="D15" i="9"/>
  <c r="F9" i="19"/>
  <c r="B9" i="19"/>
  <c r="G7" i="19"/>
  <c r="G6" i="19"/>
  <c r="G5" i="19"/>
  <c r="G4" i="19"/>
  <c r="G9" i="19" l="1"/>
  <c r="H9" i="19"/>
</calcChain>
</file>

<file path=xl/sharedStrings.xml><?xml version="1.0" encoding="utf-8"?>
<sst xmlns="http://schemas.openxmlformats.org/spreadsheetml/2006/main" count="935" uniqueCount="609">
  <si>
    <t>2026.3.4</t>
    <phoneticPr fontId="1" type="noConversion"/>
  </si>
  <si>
    <t>2026.3.7</t>
    <phoneticPr fontId="1" type="noConversion"/>
  </si>
  <si>
    <t>甘洛维也纳</t>
    <phoneticPr fontId="1" type="noConversion"/>
  </si>
  <si>
    <t>2026.3.8</t>
    <phoneticPr fontId="1" type="noConversion"/>
  </si>
  <si>
    <t>2026.3.6</t>
    <phoneticPr fontId="1" type="noConversion"/>
  </si>
  <si>
    <t>西昌维也纳</t>
    <phoneticPr fontId="1" type="noConversion"/>
  </si>
  <si>
    <t>2026.3.5</t>
    <phoneticPr fontId="1" type="noConversion"/>
  </si>
  <si>
    <t>2026.1.9</t>
    <phoneticPr fontId="1" type="noConversion"/>
  </si>
  <si>
    <t>2026.12.13</t>
    <phoneticPr fontId="1" type="noConversion"/>
  </si>
  <si>
    <t>2025.12.12</t>
    <phoneticPr fontId="1" type="noConversion"/>
  </si>
  <si>
    <t>崇州-成都西</t>
  </si>
  <si>
    <t>成都西-甘洛</t>
  </si>
  <si>
    <t>甘洛-成都南</t>
  </si>
  <si>
    <t>成都南-崇州</t>
  </si>
  <si>
    <t>宁波栎社-西昌青山（机票）</t>
  </si>
  <si>
    <t>宁波栎社-西昌青山</t>
  </si>
  <si>
    <t>西昌-甘洛</t>
  </si>
  <si>
    <t>甘洛-峨边南</t>
  </si>
  <si>
    <t>峨边南-成都南</t>
  </si>
  <si>
    <t>中石油加油</t>
  </si>
  <si>
    <t>火车票 西昌-甘洛</t>
  </si>
  <si>
    <t>2026.3.2</t>
    <phoneticPr fontId="1" type="noConversion"/>
  </si>
  <si>
    <t>宁波-西昌</t>
    <phoneticPr fontId="1" type="noConversion"/>
  </si>
  <si>
    <t>火车票 甘洛南-成都南</t>
  </si>
  <si>
    <t>火车票 成都南-崇州</t>
  </si>
  <si>
    <t xml:space="preserve"> </t>
    <phoneticPr fontId="1" type="noConversion"/>
  </si>
  <si>
    <t>海棠镇午餐</t>
  </si>
  <si>
    <t>去成都看车</t>
    <phoneticPr fontId="1" type="noConversion"/>
  </si>
  <si>
    <t>去成都看车油费</t>
    <phoneticPr fontId="1" type="noConversion"/>
  </si>
  <si>
    <t>西昌附近酒店</t>
    <phoneticPr fontId="1" type="noConversion"/>
  </si>
  <si>
    <t>无发票</t>
    <phoneticPr fontId="1" type="noConversion"/>
  </si>
  <si>
    <t>52.4+24.5</t>
    <phoneticPr fontId="1" type="noConversion"/>
  </si>
  <si>
    <t>任总备用金</t>
    <phoneticPr fontId="1" type="noConversion"/>
  </si>
  <si>
    <t>庞备用金</t>
    <phoneticPr fontId="1" type="noConversion"/>
  </si>
  <si>
    <t>财务记账费</t>
    <phoneticPr fontId="1" type="noConversion"/>
  </si>
  <si>
    <t>土地流转</t>
    <phoneticPr fontId="1" type="noConversion"/>
  </si>
  <si>
    <t>农业机械费（含运费）</t>
    <phoneticPr fontId="1" type="noConversion"/>
  </si>
  <si>
    <t>崇州-西昌</t>
    <phoneticPr fontId="1" type="noConversion"/>
  </si>
  <si>
    <t>西昌西站-酒店打车</t>
    <phoneticPr fontId="1" type="noConversion"/>
  </si>
  <si>
    <t>崇州住址-火车站打车</t>
    <phoneticPr fontId="1" type="noConversion"/>
  </si>
  <si>
    <t>酒店-农行打车</t>
    <phoneticPr fontId="1" type="noConversion"/>
  </si>
  <si>
    <t>农行-行政服务中心打车</t>
    <phoneticPr fontId="1" type="noConversion"/>
  </si>
  <si>
    <t>行政服务中心-农行打车</t>
    <phoneticPr fontId="1" type="noConversion"/>
  </si>
  <si>
    <t>31（1，2）</t>
    <phoneticPr fontId="1" type="noConversion"/>
  </si>
  <si>
    <t>金银花款（不含运费）</t>
    <phoneticPr fontId="1" type="noConversion"/>
  </si>
  <si>
    <t>化肥</t>
    <phoneticPr fontId="1" type="noConversion"/>
  </si>
  <si>
    <t>已经收到开票</t>
    <phoneticPr fontId="1" type="noConversion"/>
  </si>
  <si>
    <t>日期</t>
    <phoneticPr fontId="1" type="noConversion"/>
  </si>
  <si>
    <t>支出</t>
    <phoneticPr fontId="1" type="noConversion"/>
  </si>
  <si>
    <t>金额</t>
    <phoneticPr fontId="1" type="noConversion"/>
  </si>
  <si>
    <t>项目</t>
    <phoneticPr fontId="1" type="noConversion"/>
  </si>
  <si>
    <t>备注</t>
    <phoneticPr fontId="1" type="noConversion"/>
  </si>
  <si>
    <t>收入</t>
    <phoneticPr fontId="1" type="noConversion"/>
  </si>
  <si>
    <t>袁种苗款</t>
    <phoneticPr fontId="1" type="noConversion"/>
  </si>
  <si>
    <t>农户</t>
    <phoneticPr fontId="1" type="noConversion"/>
  </si>
  <si>
    <t>公司账户收支明细</t>
    <phoneticPr fontId="1" type="noConversion"/>
  </si>
  <si>
    <t>买日用品</t>
    <phoneticPr fontId="1" type="noConversion"/>
  </si>
  <si>
    <t>加油300（杨总车）</t>
    <phoneticPr fontId="1" type="noConversion"/>
  </si>
  <si>
    <t>买桌子椅子</t>
    <phoneticPr fontId="1" type="noConversion"/>
  </si>
  <si>
    <t>西昌维也纳-行政服务中心</t>
    <phoneticPr fontId="1" type="noConversion"/>
  </si>
  <si>
    <t>行政服务中心-西昌西站</t>
    <phoneticPr fontId="1" type="noConversion"/>
  </si>
  <si>
    <t>2025.12.14</t>
    <phoneticPr fontId="1" type="noConversion"/>
  </si>
  <si>
    <t>2026.1.10</t>
    <phoneticPr fontId="1" type="noConversion"/>
  </si>
  <si>
    <t>2026.3.9</t>
    <phoneticPr fontId="1" type="noConversion"/>
  </si>
  <si>
    <t>2026.3.12</t>
    <phoneticPr fontId="1" type="noConversion"/>
  </si>
  <si>
    <t>扫描打印</t>
    <phoneticPr fontId="1" type="noConversion"/>
  </si>
  <si>
    <t>支付房租和民工工资</t>
    <phoneticPr fontId="1" type="noConversion"/>
  </si>
  <si>
    <t>金银花种苗运输费</t>
    <phoneticPr fontId="1" type="noConversion"/>
  </si>
  <si>
    <t>股本金</t>
    <phoneticPr fontId="1" type="noConversion"/>
  </si>
  <si>
    <t>余额</t>
    <phoneticPr fontId="1" type="noConversion"/>
  </si>
  <si>
    <t>已经支付太子参种苗</t>
    <phoneticPr fontId="1" type="noConversion"/>
  </si>
  <si>
    <t>杨德魁代为支付党参种苗款</t>
    <phoneticPr fontId="1" type="noConversion"/>
  </si>
  <si>
    <t>卸货机械费</t>
    <phoneticPr fontId="1" type="noConversion"/>
  </si>
  <si>
    <t>打扫卫生</t>
    <phoneticPr fontId="1" type="noConversion"/>
  </si>
  <si>
    <t>宽带费</t>
    <phoneticPr fontId="1" type="noConversion"/>
  </si>
  <si>
    <t>加油 （柴油）</t>
    <phoneticPr fontId="1" type="noConversion"/>
  </si>
  <si>
    <t>请杨总、蒋总吃饭</t>
    <phoneticPr fontId="1" type="noConversion"/>
  </si>
  <si>
    <t>买日用</t>
    <phoneticPr fontId="1" type="noConversion"/>
  </si>
  <si>
    <t>金银花种植</t>
    <phoneticPr fontId="1" type="noConversion"/>
  </si>
  <si>
    <t>支付种植民工工资（现金支付）</t>
    <phoneticPr fontId="1" type="noConversion"/>
  </si>
  <si>
    <t>方便面等食品</t>
    <phoneticPr fontId="1" type="noConversion"/>
  </si>
  <si>
    <t>餐桌和凳子（四把）</t>
    <phoneticPr fontId="1" type="noConversion"/>
  </si>
  <si>
    <t>租金（住宿）</t>
    <phoneticPr fontId="1" type="noConversion"/>
  </si>
  <si>
    <t>付给袁朝国无发票（半年）</t>
    <phoneticPr fontId="1" type="noConversion"/>
  </si>
  <si>
    <t>姓名</t>
    <phoneticPr fontId="1" type="noConversion"/>
  </si>
  <si>
    <t>合计</t>
    <phoneticPr fontId="1" type="noConversion"/>
  </si>
  <si>
    <t>任海涛</t>
    <phoneticPr fontId="1" type="noConversion"/>
  </si>
  <si>
    <t>庞尚韬</t>
    <phoneticPr fontId="1" type="noConversion"/>
  </si>
  <si>
    <t>吴生成</t>
    <phoneticPr fontId="1" type="noConversion"/>
  </si>
  <si>
    <t>应红林</t>
    <phoneticPr fontId="1" type="noConversion"/>
  </si>
  <si>
    <t>朱再标</t>
    <phoneticPr fontId="1" type="noConversion"/>
  </si>
  <si>
    <t xml:space="preserve">陈洪斌 </t>
    <phoneticPr fontId="1" type="noConversion"/>
  </si>
  <si>
    <t>股权比例</t>
    <phoneticPr fontId="1" type="noConversion"/>
  </si>
  <si>
    <t>应承担金额</t>
    <phoneticPr fontId="1" type="noConversion"/>
  </si>
  <si>
    <t>党参运输费（现金）</t>
    <phoneticPr fontId="1" type="noConversion"/>
  </si>
  <si>
    <t>党参种苗卸货5个人（现金）</t>
    <phoneticPr fontId="1" type="noConversion"/>
  </si>
  <si>
    <t>租车费叶书记（现金1200）</t>
    <phoneticPr fontId="1" type="noConversion"/>
  </si>
  <si>
    <t>金银花种植工资（现金）</t>
    <phoneticPr fontId="1" type="noConversion"/>
  </si>
  <si>
    <t>农药</t>
    <phoneticPr fontId="1" type="noConversion"/>
  </si>
  <si>
    <t>无发票【其中100是加油费】</t>
    <phoneticPr fontId="1" type="noConversion"/>
  </si>
  <si>
    <t>金银花种植 人工</t>
    <phoneticPr fontId="1" type="noConversion"/>
  </si>
  <si>
    <t>黄芪种植人工</t>
    <phoneticPr fontId="1" type="noConversion"/>
  </si>
  <si>
    <t>捡石头拖拉机</t>
    <phoneticPr fontId="1" type="noConversion"/>
  </si>
  <si>
    <t>捡石头人工费</t>
    <phoneticPr fontId="1" type="noConversion"/>
  </si>
  <si>
    <t>打农药人工费</t>
    <phoneticPr fontId="1" type="noConversion"/>
  </si>
  <si>
    <t>施前华</t>
    <phoneticPr fontId="1" type="noConversion"/>
  </si>
  <si>
    <t>午餐（庞陈任+拖拉机师傅）</t>
    <phoneticPr fontId="1" type="noConversion"/>
  </si>
  <si>
    <t>晚餐（庞陈任）维也纳隔壁饭店</t>
    <phoneticPr fontId="1" type="noConversion"/>
  </si>
  <si>
    <t>甘洛-崇州</t>
    <phoneticPr fontId="1" type="noConversion"/>
  </si>
  <si>
    <t>维也纳（甘洛庞任）</t>
    <phoneticPr fontId="1" type="noConversion"/>
  </si>
  <si>
    <t>晚餐（庞陈任）海棠镇小杨饭店</t>
    <phoneticPr fontId="1" type="noConversion"/>
  </si>
  <si>
    <t>备用金合计</t>
    <phoneticPr fontId="1" type="noConversion"/>
  </si>
  <si>
    <t>第一次</t>
    <phoneticPr fontId="1" type="noConversion"/>
  </si>
  <si>
    <t>入账</t>
    <phoneticPr fontId="1" type="noConversion"/>
  </si>
  <si>
    <t>西昌西-你好酒店</t>
    <phoneticPr fontId="1" type="noConversion"/>
  </si>
  <si>
    <t>你好酒店-传祺4S店</t>
    <phoneticPr fontId="1" type="noConversion"/>
  </si>
  <si>
    <t>传奇4S-你好酒店</t>
    <phoneticPr fontId="1" type="noConversion"/>
  </si>
  <si>
    <t>44出租车邮箱</t>
    <phoneticPr fontId="1" type="noConversion"/>
  </si>
  <si>
    <t>45出租车邮箱邮箱</t>
    <phoneticPr fontId="1" type="noConversion"/>
  </si>
  <si>
    <t>购车定金</t>
    <phoneticPr fontId="1" type="noConversion"/>
  </si>
  <si>
    <t>购车款</t>
    <phoneticPr fontId="1" type="noConversion"/>
  </si>
  <si>
    <t>转账</t>
    <phoneticPr fontId="1" type="noConversion"/>
  </si>
  <si>
    <t>地膜卸货费</t>
    <phoneticPr fontId="1" type="noConversion"/>
  </si>
  <si>
    <t>地膜运费</t>
    <phoneticPr fontId="1" type="noConversion"/>
  </si>
  <si>
    <t>转任总，任总支付对方/无票</t>
    <phoneticPr fontId="1" type="noConversion"/>
  </si>
  <si>
    <t>车辆购置税</t>
    <phoneticPr fontId="1" type="noConversion"/>
  </si>
  <si>
    <t>保费（中华联合）</t>
    <phoneticPr fontId="1" type="noConversion"/>
  </si>
  <si>
    <t>第二次</t>
    <phoneticPr fontId="1" type="noConversion"/>
  </si>
  <si>
    <t>第三次</t>
    <phoneticPr fontId="1" type="noConversion"/>
  </si>
  <si>
    <t>第四次</t>
    <phoneticPr fontId="1" type="noConversion"/>
  </si>
  <si>
    <t>第五次</t>
    <phoneticPr fontId="1" type="noConversion"/>
  </si>
  <si>
    <t>庞备用金（支付购置税和保险）</t>
    <phoneticPr fontId="1" type="noConversion"/>
  </si>
  <si>
    <t>施前华3.24拉金银花+人工</t>
    <phoneticPr fontId="1" type="noConversion"/>
  </si>
  <si>
    <t>施前华3.25拉金银花+人工</t>
    <phoneticPr fontId="1" type="noConversion"/>
  </si>
  <si>
    <t>农民工资</t>
    <phoneticPr fontId="1" type="noConversion"/>
  </si>
  <si>
    <t>无发票（庞不在交陈总发）</t>
    <phoneticPr fontId="1" type="noConversion"/>
  </si>
  <si>
    <t>无发票给村小金（文书）</t>
    <phoneticPr fontId="1" type="noConversion"/>
  </si>
  <si>
    <t>新车第一次加油</t>
    <phoneticPr fontId="1" type="noConversion"/>
  </si>
  <si>
    <t>超市买菜及增添碗具（为老杨带来甘肃熟练工生活准备 ）</t>
    <phoneticPr fontId="1" type="noConversion"/>
  </si>
  <si>
    <t>餐费（老杨三个+任+庞）</t>
    <phoneticPr fontId="1" type="noConversion"/>
  </si>
  <si>
    <t>50/51</t>
    <phoneticPr fontId="1" type="noConversion"/>
  </si>
  <si>
    <t>52/53/54</t>
    <phoneticPr fontId="1" type="noConversion"/>
  </si>
  <si>
    <t>袁朝国化肥领取及支付款项说明</t>
  </si>
  <si>
    <t xml:space="preserve">合计：11800元         </t>
  </si>
  <si>
    <t>临时三轮车运当归和独活种苗</t>
    <phoneticPr fontId="1" type="noConversion"/>
  </si>
  <si>
    <t>之前独活扫尾3个人半工</t>
    <phoneticPr fontId="1" type="noConversion"/>
  </si>
  <si>
    <t>拖拉机：1、人工工资：200；2、油费：400；3.播种机与拖拉机配件220</t>
    <phoneticPr fontId="1" type="noConversion"/>
  </si>
  <si>
    <t>临时工</t>
    <phoneticPr fontId="1" type="noConversion"/>
  </si>
  <si>
    <r>
      <t>迪斯科黑颗技复合化肥：50/3=</t>
    </r>
    <r>
      <rPr>
        <sz val="16"/>
        <color theme="1"/>
        <rFont val="等线"/>
        <family val="3"/>
        <charset val="134"/>
        <scheme val="minor"/>
      </rPr>
      <t xml:space="preserve">17袋  </t>
    </r>
    <r>
      <rPr>
        <sz val="12"/>
        <color theme="1"/>
        <rFont val="等线"/>
        <family val="3"/>
        <charset val="134"/>
        <scheme val="minor"/>
      </rPr>
      <t xml:space="preserve">       17*260=4420</t>
    </r>
    <phoneticPr fontId="1" type="noConversion"/>
  </si>
  <si>
    <r>
      <t>三环复合化肥：50/3=</t>
    </r>
    <r>
      <rPr>
        <sz val="16"/>
        <color theme="1"/>
        <rFont val="等线"/>
        <family val="3"/>
        <charset val="134"/>
        <scheme val="minor"/>
      </rPr>
      <t xml:space="preserve">17袋 </t>
    </r>
    <r>
      <rPr>
        <sz val="12"/>
        <color theme="1"/>
        <rFont val="等线"/>
        <family val="3"/>
        <charset val="134"/>
        <scheme val="minor"/>
      </rPr>
      <t xml:space="preserve">                17*240=4080</t>
    </r>
    <phoneticPr fontId="1" type="noConversion"/>
  </si>
  <si>
    <r>
      <t>除草剂（封闭药）：</t>
    </r>
    <r>
      <rPr>
        <sz val="16"/>
        <color theme="1"/>
        <rFont val="等线"/>
        <family val="3"/>
        <charset val="134"/>
        <scheme val="minor"/>
      </rPr>
      <t xml:space="preserve">50组  </t>
    </r>
    <r>
      <rPr>
        <sz val="12"/>
        <color theme="1"/>
        <rFont val="等线"/>
        <family val="3"/>
        <charset val="134"/>
        <scheme val="minor"/>
      </rPr>
      <t xml:space="preserve">                  50*16=800</t>
    </r>
    <phoneticPr fontId="1" type="noConversion"/>
  </si>
  <si>
    <r>
      <t>威粒杀虫剂：50*2=</t>
    </r>
    <r>
      <rPr>
        <sz val="16"/>
        <color theme="1"/>
        <rFont val="等线"/>
        <family val="3"/>
        <charset val="134"/>
        <scheme val="minor"/>
      </rPr>
      <t>100包</t>
    </r>
    <r>
      <rPr>
        <sz val="12"/>
        <color theme="1"/>
        <rFont val="等线"/>
        <family val="3"/>
        <charset val="134"/>
        <scheme val="minor"/>
      </rPr>
      <t xml:space="preserve">                   100*25=2500</t>
    </r>
    <phoneticPr fontId="1" type="noConversion"/>
  </si>
  <si>
    <t>回崇州</t>
    <phoneticPr fontId="1" type="noConversion"/>
  </si>
  <si>
    <t>中发机械山地四驱扣半犁</t>
    <phoneticPr fontId="1" type="noConversion"/>
  </si>
  <si>
    <t>不含运费</t>
    <phoneticPr fontId="1" type="noConversion"/>
  </si>
  <si>
    <t>完税凭证</t>
    <phoneticPr fontId="1" type="noConversion"/>
  </si>
  <si>
    <t>4200：1400保险+800上户+2000贷款服务费</t>
    <phoneticPr fontId="1" type="noConversion"/>
  </si>
  <si>
    <t>发3.31-4.2三天工资种植工人</t>
    <phoneticPr fontId="1" type="noConversion"/>
  </si>
  <si>
    <t>95.5工*120</t>
    <phoneticPr fontId="1" type="noConversion"/>
  </si>
  <si>
    <t>任总备用金（发放4.3以后民工工资）</t>
    <phoneticPr fontId="1" type="noConversion"/>
  </si>
  <si>
    <t>村分红</t>
    <phoneticPr fontId="1" type="noConversion"/>
  </si>
  <si>
    <t>回宁海</t>
    <phoneticPr fontId="1" type="noConversion"/>
  </si>
  <si>
    <t>全部付清</t>
    <phoneticPr fontId="1" type="noConversion"/>
  </si>
  <si>
    <t>57/58</t>
    <phoneticPr fontId="1" type="noConversion"/>
  </si>
  <si>
    <t>金银花、化肥、栽种机卸货工人工资 （120*6）</t>
    <phoneticPr fontId="1" type="noConversion"/>
  </si>
  <si>
    <t>庞支付（备用金）</t>
    <phoneticPr fontId="1" type="noConversion"/>
  </si>
  <si>
    <t>庞备用金</t>
  </si>
  <si>
    <t>庞备用金（庞不在交陈总发）</t>
    <phoneticPr fontId="1" type="noConversion"/>
  </si>
  <si>
    <t>合计11460，公司账户转给任总</t>
    <phoneticPr fontId="1" type="noConversion"/>
  </si>
  <si>
    <t>任总备用金支付</t>
    <phoneticPr fontId="1" type="noConversion"/>
  </si>
  <si>
    <t>公司账户支付</t>
    <phoneticPr fontId="1" type="noConversion"/>
  </si>
  <si>
    <t>种苗费</t>
    <phoneticPr fontId="1" type="noConversion"/>
  </si>
  <si>
    <t>运输及卸货费</t>
    <phoneticPr fontId="1" type="noConversion"/>
  </si>
  <si>
    <t>人工费用</t>
    <phoneticPr fontId="1" type="noConversion"/>
  </si>
  <si>
    <t>金银花种植前期成本统计表</t>
    <phoneticPr fontId="1" type="noConversion"/>
  </si>
  <si>
    <t>公司账户打给甘肃老杨</t>
    <phoneticPr fontId="1" type="noConversion"/>
  </si>
  <si>
    <t>当归/独活/黄芪种苗</t>
    <phoneticPr fontId="1" type="noConversion"/>
  </si>
  <si>
    <t>地膜</t>
    <phoneticPr fontId="1" type="noConversion"/>
  </si>
  <si>
    <t>栽党参地膜250卷 × 48元/卷</t>
    <phoneticPr fontId="1" type="noConversion"/>
  </si>
  <si>
    <t>党参苗开票费用</t>
  </si>
  <si>
    <t>甘肃老杨/未付</t>
    <phoneticPr fontId="1" type="noConversion"/>
  </si>
  <si>
    <t>种苗</t>
    <phoneticPr fontId="1" type="noConversion"/>
  </si>
  <si>
    <t>育苗打拱地膜40*145元/卷</t>
    <phoneticPr fontId="1" type="noConversion"/>
  </si>
  <si>
    <t>化肥等</t>
    <phoneticPr fontId="1" type="noConversion"/>
  </si>
  <si>
    <t>*肥料*黑科技76*260元/袋</t>
    <phoneticPr fontId="1" type="noConversion"/>
  </si>
  <si>
    <t>肥料*三环复合化肥76*240元/袋</t>
    <phoneticPr fontId="1" type="noConversion"/>
  </si>
  <si>
    <t>*农药*除草剂228*16元/组</t>
    <phoneticPr fontId="1" type="noConversion"/>
  </si>
  <si>
    <t>公司对公账户划账</t>
    <phoneticPr fontId="1" type="noConversion"/>
  </si>
  <si>
    <t>农药*威粒456袋*25元/包</t>
    <phoneticPr fontId="1" type="noConversion"/>
  </si>
  <si>
    <t>党参等种苗运输卸货费</t>
    <phoneticPr fontId="1" type="noConversion"/>
  </si>
  <si>
    <t>种植人工费用</t>
    <phoneticPr fontId="1" type="noConversion"/>
  </si>
  <si>
    <t>金银花种植（第一天5人）</t>
    <phoneticPr fontId="1" type="noConversion"/>
  </si>
  <si>
    <t>中发机械山地四驱扣半犁卸货运输</t>
    <phoneticPr fontId="1" type="noConversion"/>
  </si>
  <si>
    <t>庞备用金支付</t>
    <phoneticPr fontId="1" type="noConversion"/>
  </si>
  <si>
    <t>序号</t>
    <phoneticPr fontId="1" type="noConversion"/>
  </si>
  <si>
    <t>类别</t>
    <phoneticPr fontId="1" type="noConversion"/>
  </si>
  <si>
    <t>明细</t>
    <phoneticPr fontId="1" type="noConversion"/>
  </si>
  <si>
    <t>土地流转费</t>
    <phoneticPr fontId="1" type="noConversion"/>
  </si>
  <si>
    <t>101.4亩*520元/亩</t>
    <phoneticPr fontId="1" type="noConversion"/>
  </si>
  <si>
    <t>类目</t>
    <phoneticPr fontId="1" type="noConversion"/>
  </si>
  <si>
    <t>化肥等费用【此处不扣除农户种植使用部分】</t>
    <phoneticPr fontId="1" type="noConversion"/>
  </si>
  <si>
    <t>地膜及运输卸货费【此处不扣除农户种植使用部分】</t>
    <phoneticPr fontId="1" type="noConversion"/>
  </si>
  <si>
    <t>党参等种苗费【此处不扣除农户种植使用部分】</t>
    <phoneticPr fontId="1" type="noConversion"/>
  </si>
  <si>
    <t>土地流转费【此处依据为相关合同，含未开垦及未种植部分】</t>
    <phoneticPr fontId="1" type="noConversion"/>
  </si>
  <si>
    <t>106.3-5（太极药业在用）=101.3亩</t>
    <phoneticPr fontId="1" type="noConversion"/>
  </si>
  <si>
    <t>56.2亩*520元/亩</t>
    <phoneticPr fontId="1" type="noConversion"/>
  </si>
  <si>
    <t>人工</t>
    <phoneticPr fontId="1" type="noConversion"/>
  </si>
  <si>
    <t>处理杂草</t>
    <phoneticPr fontId="1" type="noConversion"/>
  </si>
  <si>
    <t>除草剂</t>
    <phoneticPr fontId="1" type="noConversion"/>
  </si>
  <si>
    <t>土地翻耕【此处按照相关合同面积计算，最终以实际工作量为准】</t>
    <phoneticPr fontId="1" type="noConversion"/>
  </si>
  <si>
    <t>党参育苗基地前期成本统计表</t>
    <phoneticPr fontId="1" type="noConversion"/>
  </si>
  <si>
    <t>党参种苗（9543.5公斤*37.89元/公斤）</t>
    <phoneticPr fontId="1" type="noConversion"/>
  </si>
  <si>
    <t>甘肃两个师傅3.31-4.7【300元/天：8*300*2=4800+路费5400=5340】</t>
    <phoneticPr fontId="1" type="noConversion"/>
  </si>
  <si>
    <t>打药3*120（4.4未翻地部分打药）</t>
    <phoneticPr fontId="1" type="noConversion"/>
  </si>
  <si>
    <t>固定资产支出清单</t>
    <phoneticPr fontId="1" type="noConversion"/>
  </si>
  <si>
    <t>规模（亩）</t>
    <phoneticPr fontId="1" type="noConversion"/>
  </si>
  <si>
    <t>袋数              （2袋/亩）</t>
    <phoneticPr fontId="1" type="noConversion"/>
  </si>
  <si>
    <t>预付款</t>
    <phoneticPr fontId="1" type="noConversion"/>
  </si>
  <si>
    <t>迪斯科黑颗技复合化肥</t>
    <phoneticPr fontId="1" type="noConversion"/>
  </si>
  <si>
    <t>除草剂      （封闭药）</t>
    <phoneticPr fontId="1" type="noConversion"/>
  </si>
  <si>
    <t>威粒杀虫剂</t>
    <phoneticPr fontId="1" type="noConversion"/>
  </si>
  <si>
    <t>2包/亩</t>
    <phoneticPr fontId="1" type="noConversion"/>
  </si>
  <si>
    <t>16元/组</t>
    <phoneticPr fontId="1" type="noConversion"/>
  </si>
  <si>
    <t>25元/包</t>
    <phoneticPr fontId="1" type="noConversion"/>
  </si>
  <si>
    <t>4.6打药3*120</t>
    <phoneticPr fontId="1" type="noConversion"/>
  </si>
  <si>
    <t>4.7打药3*120</t>
    <phoneticPr fontId="1" type="noConversion"/>
  </si>
  <si>
    <t>10.66亩*1200【4.7】</t>
    <phoneticPr fontId="1" type="noConversion"/>
  </si>
  <si>
    <t>18.68亩*1200【4.6】</t>
    <phoneticPr fontId="1" type="noConversion"/>
  </si>
  <si>
    <t>20.91亩*1200【4.5】</t>
    <phoneticPr fontId="1" type="noConversion"/>
  </si>
  <si>
    <t>12.27亩*1200【4.4】</t>
    <phoneticPr fontId="1" type="noConversion"/>
  </si>
  <si>
    <t>8.19亩*1200【4.3】</t>
    <phoneticPr fontId="1" type="noConversion"/>
  </si>
  <si>
    <t>拖拉机1.5天【4.4】</t>
    <phoneticPr fontId="1" type="noConversion"/>
  </si>
  <si>
    <t>25工【3.31】</t>
    <phoneticPr fontId="1" type="noConversion"/>
  </si>
  <si>
    <t>31工【4.1】</t>
    <phoneticPr fontId="1" type="noConversion"/>
  </si>
  <si>
    <t>39.5工【4.2】</t>
    <phoneticPr fontId="1" type="noConversion"/>
  </si>
  <si>
    <t>黄芪种植人工【3.26】</t>
    <phoneticPr fontId="1" type="noConversion"/>
  </si>
  <si>
    <t>捡石头拖拉机【3.26】</t>
    <phoneticPr fontId="1" type="noConversion"/>
  </si>
  <si>
    <t>捡石头人工费【3.26】</t>
    <phoneticPr fontId="1" type="noConversion"/>
  </si>
  <si>
    <t>农民工资【3.27】</t>
    <phoneticPr fontId="1" type="noConversion"/>
  </si>
  <si>
    <t>农民工资【3.28】</t>
    <phoneticPr fontId="1" type="noConversion"/>
  </si>
  <si>
    <t>临时三轮车运当归和独活种苗【3.31】</t>
    <phoneticPr fontId="1" type="noConversion"/>
  </si>
  <si>
    <t>之前独活扫尾3个人半工【3.31】</t>
    <phoneticPr fontId="1" type="noConversion"/>
  </si>
  <si>
    <t>拖拉机：1、人工工资：200；2、油费：400；3.播种机与拖拉机配件220【3.31】</t>
    <phoneticPr fontId="1" type="noConversion"/>
  </si>
  <si>
    <t>何福友</t>
    <phoneticPr fontId="1" type="noConversion"/>
  </si>
  <si>
    <t>张全勤</t>
    <phoneticPr fontId="1" type="noConversion"/>
  </si>
  <si>
    <t>袁成贵</t>
    <phoneticPr fontId="1" type="noConversion"/>
  </si>
  <si>
    <t>孙怀龙</t>
    <phoneticPr fontId="1" type="noConversion"/>
  </si>
  <si>
    <t>施福华</t>
    <phoneticPr fontId="1" type="noConversion"/>
  </si>
  <si>
    <t>袁朝国</t>
    <phoneticPr fontId="1" type="noConversion"/>
  </si>
  <si>
    <t>未付款</t>
    <phoneticPr fontId="1" type="noConversion"/>
  </si>
  <si>
    <t>施前华：4.4、4.6、4.7打药3天3人：1080；4.4购买农药520；设备运输：300；山坡地块处理杂草500</t>
    <phoneticPr fontId="1" type="noConversion"/>
  </si>
  <si>
    <t>两台设备运输费</t>
    <phoneticPr fontId="1" type="noConversion"/>
  </si>
  <si>
    <t>李锡兵</t>
    <phoneticPr fontId="1" type="noConversion"/>
  </si>
  <si>
    <t>汪德明/李玖琼</t>
    <phoneticPr fontId="1" type="noConversion"/>
  </si>
  <si>
    <t>丁玉强</t>
    <phoneticPr fontId="1" type="noConversion"/>
  </si>
  <si>
    <t>汪希权</t>
    <phoneticPr fontId="1" type="noConversion"/>
  </si>
  <si>
    <t>孙则拉打</t>
    <phoneticPr fontId="1" type="noConversion"/>
  </si>
  <si>
    <t>一起</t>
    <phoneticPr fontId="1" type="noConversion"/>
  </si>
  <si>
    <t>胡立勇（蓉蓉）</t>
    <phoneticPr fontId="1" type="noConversion"/>
  </si>
  <si>
    <t xml:space="preserve">【1袋/3亩】 </t>
    <phoneticPr fontId="1" type="noConversion"/>
  </si>
  <si>
    <t xml:space="preserve">三环复合化肥 </t>
    <phoneticPr fontId="1" type="noConversion"/>
  </si>
  <si>
    <t>【240元/袋】</t>
    <phoneticPr fontId="1" type="noConversion"/>
  </si>
  <si>
    <t>【1袋/3亩】</t>
    <phoneticPr fontId="1" type="noConversion"/>
  </si>
  <si>
    <t>【260元/袋】</t>
    <phoneticPr fontId="1" type="noConversion"/>
  </si>
  <si>
    <t>【1组/亩】</t>
    <phoneticPr fontId="1" type="noConversion"/>
  </si>
  <si>
    <t>【短】</t>
    <phoneticPr fontId="1" type="noConversion"/>
  </si>
  <si>
    <t>48元/卷</t>
    <phoneticPr fontId="1" type="noConversion"/>
  </si>
  <si>
    <t>未付合计</t>
    <phoneticPr fontId="1" type="noConversion"/>
  </si>
  <si>
    <t>杨文富</t>
    <phoneticPr fontId="1" type="noConversion"/>
  </si>
  <si>
    <t>约甲克古（独活）</t>
    <phoneticPr fontId="1" type="noConversion"/>
  </si>
  <si>
    <t>物资赠送5亩合计1330；运费950，合计11420，实际收取11400</t>
    <phoneticPr fontId="1" type="noConversion"/>
  </si>
  <si>
    <t>优惠1720</t>
    <phoneticPr fontId="1" type="noConversion"/>
  </si>
  <si>
    <t>张书记朋友</t>
    <phoneticPr fontId="1" type="noConversion"/>
  </si>
  <si>
    <t>联系电话</t>
    <phoneticPr fontId="1" type="noConversion"/>
  </si>
  <si>
    <t>宁海到宁波栎社机场（顺风车）</t>
    <phoneticPr fontId="1" type="noConversion"/>
  </si>
  <si>
    <t>买菜高压锅</t>
    <phoneticPr fontId="1" type="noConversion"/>
  </si>
  <si>
    <t>买文具</t>
    <phoneticPr fontId="1" type="noConversion"/>
  </si>
  <si>
    <t>塑料布等（盖机械）</t>
    <phoneticPr fontId="1" type="noConversion"/>
  </si>
  <si>
    <t>加油</t>
    <phoneticPr fontId="1" type="noConversion"/>
  </si>
  <si>
    <t>支付村文书种植期间工资9天*60</t>
    <phoneticPr fontId="1" type="noConversion"/>
  </si>
  <si>
    <t>支付种植结束后场地整理</t>
    <phoneticPr fontId="1" type="noConversion"/>
  </si>
  <si>
    <t>4.27-30餐费</t>
    <phoneticPr fontId="1" type="noConversion"/>
  </si>
  <si>
    <t>4.28晚饭与蒋总甘洛火锅</t>
    <phoneticPr fontId="1" type="noConversion"/>
  </si>
  <si>
    <t>大衣、鞋子</t>
    <phoneticPr fontId="1" type="noConversion"/>
  </si>
  <si>
    <t>任总支付车辆按揭款</t>
    <phoneticPr fontId="1" type="noConversion"/>
  </si>
  <si>
    <t>68/69/70</t>
    <phoneticPr fontId="1" type="noConversion"/>
  </si>
  <si>
    <t>任海涛个人款项</t>
    <phoneticPr fontId="1" type="noConversion"/>
  </si>
  <si>
    <t>来源</t>
    <phoneticPr fontId="1" type="noConversion"/>
  </si>
  <si>
    <t>备用金</t>
    <phoneticPr fontId="1" type="noConversion"/>
  </si>
  <si>
    <t>公司账户</t>
    <phoneticPr fontId="1" type="noConversion"/>
  </si>
  <si>
    <t>袁化肥款</t>
    <phoneticPr fontId="1" type="noConversion"/>
  </si>
  <si>
    <t>村民种苗和化肥等</t>
    <phoneticPr fontId="1" type="noConversion"/>
  </si>
  <si>
    <t>种植工资</t>
    <phoneticPr fontId="1" type="noConversion"/>
  </si>
  <si>
    <t>地膜运输费</t>
    <phoneticPr fontId="1" type="noConversion"/>
  </si>
  <si>
    <t>去向</t>
    <phoneticPr fontId="1" type="noConversion"/>
  </si>
  <si>
    <t>党参种苗</t>
    <phoneticPr fontId="1" type="noConversion"/>
  </si>
  <si>
    <t>甘肃种苗款</t>
    <phoneticPr fontId="1" type="noConversion"/>
  </si>
  <si>
    <t>运输</t>
    <phoneticPr fontId="1" type="noConversion"/>
  </si>
  <si>
    <t>种植工资【3.31-4.2】</t>
    <phoneticPr fontId="1" type="noConversion"/>
  </si>
  <si>
    <t>农民</t>
    <phoneticPr fontId="1" type="noConversion"/>
  </si>
  <si>
    <t>种植工资【4.3】</t>
    <phoneticPr fontId="1" type="noConversion"/>
  </si>
  <si>
    <t>种植工资【4.4】</t>
  </si>
  <si>
    <t>种植工资【4.5】</t>
  </si>
  <si>
    <t>种植工资【4.6】</t>
  </si>
  <si>
    <t>种植工资【4.7】</t>
  </si>
  <si>
    <t>甘肃两个工资和路费</t>
    <phoneticPr fontId="1" type="noConversion"/>
  </si>
  <si>
    <t>甘肃两个帮扶</t>
    <phoneticPr fontId="1" type="noConversion"/>
  </si>
  <si>
    <t>其他【请给我明细】</t>
    <phoneticPr fontId="1" type="noConversion"/>
  </si>
  <si>
    <t>赠送5亩：2*240=480/2*260=52/5*16=80/10*25=250，合计1330</t>
    <phoneticPr fontId="1" type="noConversion"/>
  </si>
  <si>
    <t>11800-1330=10470+运费950=11420（实际支付11400）</t>
    <phoneticPr fontId="1" type="noConversion"/>
  </si>
  <si>
    <t>任总备用金支付/承办</t>
    <phoneticPr fontId="1" type="noConversion"/>
  </si>
  <si>
    <t>已经付清</t>
    <phoneticPr fontId="1" type="noConversion"/>
  </si>
  <si>
    <t>单价</t>
    <phoneticPr fontId="1" type="noConversion"/>
  </si>
  <si>
    <t>数量（公斤）</t>
    <phoneticPr fontId="1" type="noConversion"/>
  </si>
  <si>
    <t>施前华垫付-庞备用金支付</t>
    <phoneticPr fontId="1" type="noConversion"/>
  </si>
  <si>
    <t>党参等种植前期成本统计表（包含当归/独活/黄芪）</t>
    <phoneticPr fontId="1" type="noConversion"/>
  </si>
  <si>
    <t>元胡试种基地（2025年种植期间费用未计入）</t>
    <phoneticPr fontId="1" type="noConversion"/>
  </si>
  <si>
    <t>除草打药</t>
    <phoneticPr fontId="1" type="noConversion"/>
  </si>
  <si>
    <t>张书记负责</t>
    <phoneticPr fontId="1" type="noConversion"/>
  </si>
  <si>
    <t>施前华负责</t>
    <phoneticPr fontId="1" type="noConversion"/>
  </si>
  <si>
    <t>4.16-当归和独活9.4亩*800=7520</t>
    <phoneticPr fontId="1" type="noConversion"/>
  </si>
  <si>
    <t>农达3件=1100</t>
    <phoneticPr fontId="1" type="noConversion"/>
  </si>
  <si>
    <t>未支付</t>
    <phoneticPr fontId="1" type="noConversion"/>
  </si>
  <si>
    <t>4.27-4.30午餐含农投小杨/蒋总等</t>
    <phoneticPr fontId="1" type="noConversion"/>
  </si>
  <si>
    <t>党参种子</t>
    <phoneticPr fontId="1" type="noConversion"/>
  </si>
  <si>
    <t>260公斤*80/公斤</t>
    <phoneticPr fontId="1" type="noConversion"/>
  </si>
  <si>
    <t>支付黄勇耕地费</t>
    <phoneticPr fontId="1" type="noConversion"/>
  </si>
  <si>
    <t>主要是支付4.24-26是施前华组织的除草运草、冲击处理、当归独活种植</t>
    <phoneticPr fontId="1" type="noConversion"/>
  </si>
  <si>
    <t>未结算未支付/马路北侧</t>
    <phoneticPr fontId="1" type="noConversion"/>
  </si>
  <si>
    <t>已经支付/庞备用金</t>
    <phoneticPr fontId="1" type="noConversion"/>
  </si>
  <si>
    <t>4*120=480+60</t>
    <phoneticPr fontId="1" type="noConversion"/>
  </si>
  <si>
    <t>未测</t>
    <phoneticPr fontId="1" type="noConversion"/>
  </si>
  <si>
    <t>约26亩*80元/亩 +900（约3000）</t>
    <phoneticPr fontId="1" type="noConversion"/>
  </si>
  <si>
    <t>101.4亩*80元/亩 （实际结算按8000）</t>
    <phoneticPr fontId="1" type="noConversion"/>
  </si>
  <si>
    <t>已经支付5000，3000未付</t>
    <phoneticPr fontId="1" type="noConversion"/>
  </si>
  <si>
    <t>黄勇：马路南侧/未支付</t>
    <phoneticPr fontId="1" type="noConversion"/>
  </si>
  <si>
    <t>农户/何福友750；袁成贵1400；孙怀龙5080；施福华750；胡立勇1600；叶书记介绍的5个人1500；杨文富1700；</t>
    <phoneticPr fontId="1" type="noConversion"/>
  </si>
  <si>
    <t>坪坝村党参种苗和农资账单【农户】</t>
    <phoneticPr fontId="1" type="noConversion"/>
  </si>
  <si>
    <t>按25袋计算，2袋质量问题</t>
    <phoneticPr fontId="1" type="noConversion"/>
  </si>
  <si>
    <t>4200：1400保险+800上户+2000贷款服务费/23000是首付</t>
    <phoneticPr fontId="1" type="noConversion"/>
  </si>
  <si>
    <t>支付施前华安排组织的人工等</t>
    <phoneticPr fontId="1" type="noConversion"/>
  </si>
  <si>
    <t>已经支付/庞备用金/施组织</t>
    <phoneticPr fontId="1" type="noConversion"/>
  </si>
  <si>
    <t>4.25处理雨水冲击2天15工*120=1800</t>
    <phoneticPr fontId="1" type="noConversion"/>
  </si>
  <si>
    <t>4.24打药3*120</t>
    <phoneticPr fontId="1" type="noConversion"/>
  </si>
  <si>
    <t>4.24处理杂草5*120</t>
    <phoneticPr fontId="1" type="noConversion"/>
  </si>
  <si>
    <t>4.24三轮车</t>
    <phoneticPr fontId="1" type="noConversion"/>
  </si>
  <si>
    <t>第六次（5.1）</t>
    <phoneticPr fontId="1" type="noConversion"/>
  </si>
  <si>
    <t>5.1支付</t>
    <phoneticPr fontId="1" type="noConversion"/>
  </si>
  <si>
    <t xml:space="preserve">归处 </t>
    <phoneticPr fontId="1" type="noConversion"/>
  </si>
  <si>
    <t>袁朝国种苗预付款</t>
    <phoneticPr fontId="1" type="noConversion"/>
  </si>
  <si>
    <t>公账</t>
    <phoneticPr fontId="1" type="noConversion"/>
  </si>
  <si>
    <t>袁朝国化肥等农资款</t>
    <phoneticPr fontId="1" type="noConversion"/>
  </si>
  <si>
    <t xml:space="preserve">任总 </t>
    <phoneticPr fontId="1" type="noConversion"/>
  </si>
  <si>
    <t>农户/何福友750；袁成贵1400；孙怀龙5080；施福华750；胡立勇1600；叶书记介绍的5个人1500；杨文富1700</t>
  </si>
  <si>
    <t>公司收入账单（实际）</t>
    <phoneticPr fontId="1" type="noConversion"/>
  </si>
  <si>
    <t>张书记种苗款</t>
    <phoneticPr fontId="1" type="noConversion"/>
  </si>
  <si>
    <t>张书记化肥等农资款</t>
    <phoneticPr fontId="1" type="noConversion"/>
  </si>
  <si>
    <t>庞</t>
    <phoneticPr fontId="1" type="noConversion"/>
  </si>
  <si>
    <t>施前华化肥等农资款</t>
    <phoneticPr fontId="1" type="noConversion"/>
  </si>
  <si>
    <t>约甲克古独活种苗款</t>
    <phoneticPr fontId="1" type="noConversion"/>
  </si>
  <si>
    <t>支付甘肃老杨住宿差旅费等</t>
    <phoneticPr fontId="1" type="noConversion"/>
  </si>
  <si>
    <t>请给我明细</t>
    <phoneticPr fontId="1" type="noConversion"/>
  </si>
  <si>
    <t>未付/五一去收取</t>
    <phoneticPr fontId="1" type="noConversion"/>
  </si>
  <si>
    <t>一起5人叶书记介绍</t>
    <phoneticPr fontId="1" type="noConversion"/>
  </si>
  <si>
    <t>金银花种苗运输费</t>
  </si>
  <si>
    <t>党参运输费（现金）</t>
  </si>
  <si>
    <t>地膜运费</t>
  </si>
  <si>
    <t>任总山东出差加油及过路费</t>
    <phoneticPr fontId="1" type="noConversion"/>
  </si>
  <si>
    <t>转任总，任总支付对方/71</t>
    <phoneticPr fontId="1" type="noConversion"/>
  </si>
  <si>
    <t>发票：71</t>
    <phoneticPr fontId="1" type="noConversion"/>
  </si>
  <si>
    <t>卸货机械费（人工）</t>
    <phoneticPr fontId="1" type="noConversion"/>
  </si>
  <si>
    <t>5.1拔草</t>
    <phoneticPr fontId="1" type="noConversion"/>
  </si>
  <si>
    <t xml:space="preserve">4.30拔草 </t>
    <phoneticPr fontId="1" type="noConversion"/>
  </si>
  <si>
    <t>5*120=600</t>
    <phoneticPr fontId="1" type="noConversion"/>
  </si>
  <si>
    <t>计入5月份工资清单</t>
    <phoneticPr fontId="1" type="noConversion"/>
  </si>
  <si>
    <t>计入4月份工资清单</t>
    <phoneticPr fontId="1" type="noConversion"/>
  </si>
  <si>
    <t>3月份</t>
    <phoneticPr fontId="1" type="noConversion"/>
  </si>
  <si>
    <t>4月份</t>
    <phoneticPr fontId="1" type="noConversion"/>
  </si>
  <si>
    <t>汪希英</t>
  </si>
  <si>
    <t>513435196901144848</t>
  </si>
  <si>
    <t>李锡忠</t>
  </si>
  <si>
    <t>513435197210124850</t>
  </si>
  <si>
    <t>白世珍</t>
  </si>
  <si>
    <t>513435197602294840</t>
  </si>
  <si>
    <t>克吉略布莫</t>
  </si>
  <si>
    <t>513435197609174729</t>
  </si>
  <si>
    <t>孙从贵</t>
  </si>
  <si>
    <t>513435196404154834</t>
  </si>
  <si>
    <t>王志琼</t>
  </si>
  <si>
    <t>513435198809014847</t>
  </si>
  <si>
    <t>杨基书</t>
  </si>
  <si>
    <t>513435198303084848</t>
  </si>
  <si>
    <t>513435195603194842</t>
  </si>
  <si>
    <t>李从琼</t>
  </si>
  <si>
    <t>513435196702114849</t>
  </si>
  <si>
    <t>李从花</t>
  </si>
  <si>
    <t>513435197104274847</t>
  </si>
  <si>
    <t>阿什布过莫</t>
  </si>
  <si>
    <t>513435197204064847</t>
  </si>
  <si>
    <t>邓安珍</t>
  </si>
  <si>
    <t>513435197511184849</t>
  </si>
  <si>
    <t>吉克木乃</t>
  </si>
  <si>
    <t>513435198904304711</t>
  </si>
  <si>
    <t>513435200202114833</t>
  </si>
  <si>
    <t>施前华</t>
  </si>
  <si>
    <t>513435197702074837</t>
  </si>
  <si>
    <t>杨基银</t>
  </si>
  <si>
    <t>513435194809214832</t>
  </si>
  <si>
    <t>王友珍</t>
  </si>
  <si>
    <t>513435195802044847</t>
  </si>
  <si>
    <t>张刚林</t>
  </si>
  <si>
    <t>513435196210284833</t>
  </si>
  <si>
    <t>张刚芬</t>
  </si>
  <si>
    <t>51343519730108484X</t>
  </si>
  <si>
    <t>阿什阿嘎莫</t>
  </si>
  <si>
    <t>513435199705174728</t>
  </si>
  <si>
    <t>克吉巫呷莫</t>
  </si>
  <si>
    <t>51343519590630472X</t>
  </si>
  <si>
    <t>克吉尔哈莫</t>
  </si>
  <si>
    <t>513435199005084721</t>
  </si>
  <si>
    <t>保吉牛牛莫</t>
  </si>
  <si>
    <t>51343519800319472X</t>
  </si>
  <si>
    <t>杨基兵</t>
  </si>
  <si>
    <t>513435195610094831</t>
  </si>
  <si>
    <t>施前花</t>
  </si>
  <si>
    <t>513435197408194846</t>
  </si>
  <si>
    <t>实际情况</t>
    <phoneticPr fontId="1" type="noConversion"/>
  </si>
  <si>
    <t>金银花</t>
    <phoneticPr fontId="1" type="noConversion"/>
  </si>
  <si>
    <t>育苗基地</t>
    <phoneticPr fontId="1" type="noConversion"/>
  </si>
  <si>
    <t>党参等</t>
    <phoneticPr fontId="1" type="noConversion"/>
  </si>
  <si>
    <t>元胡</t>
    <phoneticPr fontId="1" type="noConversion"/>
  </si>
  <si>
    <t>其中</t>
    <phoneticPr fontId="1" type="noConversion"/>
  </si>
  <si>
    <t>1140未付</t>
    <phoneticPr fontId="1" type="noConversion"/>
  </si>
  <si>
    <t>已经收取</t>
    <phoneticPr fontId="1" type="noConversion"/>
  </si>
  <si>
    <t>日常</t>
    <phoneticPr fontId="1" type="noConversion"/>
  </si>
  <si>
    <t>事项</t>
    <phoneticPr fontId="1" type="noConversion"/>
  </si>
  <si>
    <t>公司未支付款项明细</t>
    <phoneticPr fontId="1" type="noConversion"/>
  </si>
  <si>
    <t>甘肃老杨党参开票</t>
    <phoneticPr fontId="1" type="noConversion"/>
  </si>
  <si>
    <t>甘肃老杨地膜</t>
    <phoneticPr fontId="1" type="noConversion"/>
  </si>
  <si>
    <t>甘肃老杨党参种子</t>
    <phoneticPr fontId="1" type="noConversion"/>
  </si>
  <si>
    <t>张书记</t>
    <phoneticPr fontId="1" type="noConversion"/>
  </si>
  <si>
    <t>扣减</t>
    <phoneticPr fontId="1" type="noConversion"/>
  </si>
  <si>
    <t>应付</t>
    <phoneticPr fontId="1" type="noConversion"/>
  </si>
  <si>
    <t>本次支付</t>
    <phoneticPr fontId="1" type="noConversion"/>
  </si>
  <si>
    <t>每袋价格</t>
    <phoneticPr fontId="1" type="noConversion"/>
  </si>
  <si>
    <t>每袋重量</t>
    <phoneticPr fontId="1" type="noConversion"/>
  </si>
  <si>
    <t>总金额</t>
    <phoneticPr fontId="1" type="noConversion"/>
  </si>
  <si>
    <t>农资</t>
    <phoneticPr fontId="1" type="noConversion"/>
  </si>
  <si>
    <t>已付款</t>
    <phoneticPr fontId="1" type="noConversion"/>
  </si>
  <si>
    <t>备注：</t>
    <phoneticPr fontId="1" type="noConversion"/>
  </si>
  <si>
    <t>其他</t>
    <phoneticPr fontId="1" type="noConversion"/>
  </si>
  <si>
    <t>啤酒2箱（袁朝国）</t>
    <phoneticPr fontId="1" type="noConversion"/>
  </si>
  <si>
    <t>维也纳钟点房休息（庞任）</t>
    <phoneticPr fontId="1" type="noConversion"/>
  </si>
  <si>
    <t>5.1/5.2</t>
    <phoneticPr fontId="1" type="noConversion"/>
  </si>
  <si>
    <t>餐费 （庞任）</t>
    <phoneticPr fontId="1" type="noConversion"/>
  </si>
  <si>
    <t>蛏子+虾干</t>
    <phoneticPr fontId="1" type="noConversion"/>
  </si>
  <si>
    <t>身份证号码</t>
    <phoneticPr fontId="1" type="noConversion"/>
  </si>
  <si>
    <t>工资</t>
    <phoneticPr fontId="1" type="noConversion"/>
  </si>
  <si>
    <t>李启兰</t>
  </si>
  <si>
    <t>克吉阿几莫</t>
  </si>
  <si>
    <t>513435196204044729</t>
  </si>
  <si>
    <t>保吉阿木子</t>
  </si>
  <si>
    <t>513435197209034719</t>
  </si>
  <si>
    <t>保吉阿衣莫</t>
  </si>
  <si>
    <t>51343519970414472X</t>
  </si>
  <si>
    <t>保吉尔不</t>
  </si>
  <si>
    <t>513435200007164835</t>
  </si>
  <si>
    <t>保吉衣哈子</t>
  </si>
  <si>
    <t>513435200305124858</t>
  </si>
  <si>
    <t>保吉阿呷莫</t>
  </si>
  <si>
    <t>513435200305124866</t>
  </si>
  <si>
    <t>药呷巫沙</t>
  </si>
  <si>
    <t>513435198304204717</t>
  </si>
  <si>
    <t>甲沙阿衣莫</t>
  </si>
  <si>
    <t>513435198702094840</t>
  </si>
  <si>
    <t>孙才芳</t>
  </si>
  <si>
    <t>513124198209125425</t>
  </si>
  <si>
    <t>阿时阿衣</t>
  </si>
  <si>
    <t>513435199301050825</t>
  </si>
  <si>
    <t>杨思全</t>
  </si>
  <si>
    <t>513435195504254838</t>
  </si>
  <si>
    <t>杨德美</t>
  </si>
  <si>
    <t>513435198511034845</t>
  </si>
  <si>
    <t>陈寿琼</t>
  </si>
  <si>
    <t>51343519550422484X</t>
  </si>
  <si>
    <t>仲贵珍</t>
  </si>
  <si>
    <t>513435196608194846</t>
  </si>
  <si>
    <t>罗克勤</t>
  </si>
  <si>
    <t>513435195911184830</t>
  </si>
  <si>
    <t>罗明华</t>
  </si>
  <si>
    <t>513435198612164833</t>
  </si>
  <si>
    <t>冼云丽</t>
  </si>
  <si>
    <t>511113198602130326</t>
  </si>
  <si>
    <t>何福友</t>
  </si>
  <si>
    <t>513435196302114831</t>
  </si>
  <si>
    <t>何仕江</t>
  </si>
  <si>
    <t>513435199008034834</t>
  </si>
  <si>
    <t>何仕林</t>
  </si>
  <si>
    <t>513435199407134832</t>
  </si>
  <si>
    <t>罗克容</t>
  </si>
  <si>
    <t>51343519691102484X</t>
  </si>
  <si>
    <t>阿仕吃介莫</t>
  </si>
  <si>
    <t>513435197203084723</t>
  </si>
  <si>
    <t>吉克巫沙莫</t>
  </si>
  <si>
    <t>513435199910184845</t>
  </si>
  <si>
    <t>吉克阿呷</t>
  </si>
  <si>
    <t>513435200004084725</t>
  </si>
  <si>
    <t>吉克克拉子</t>
  </si>
  <si>
    <t>513435197102114719</t>
  </si>
  <si>
    <t>吉克阿木</t>
  </si>
  <si>
    <t>513435199607014712</t>
  </si>
  <si>
    <t>3月份和4月份报财务种植农民工工资清单</t>
    <phoneticPr fontId="1" type="noConversion"/>
  </si>
  <si>
    <t>应红林报销清单</t>
    <phoneticPr fontId="1" type="noConversion"/>
  </si>
  <si>
    <t>经纪代理服务*代订房费</t>
  </si>
  <si>
    <t>蒙山站-曲阜东站</t>
    <phoneticPr fontId="1" type="noConversion"/>
  </si>
  <si>
    <t>临沂北站-曲阜东站</t>
    <phoneticPr fontId="1" type="noConversion"/>
  </si>
  <si>
    <t>曲阜东站-宁海站</t>
    <phoneticPr fontId="1" type="noConversion"/>
  </si>
  <si>
    <t>西昌西站-甘洛南站</t>
    <phoneticPr fontId="1" type="noConversion"/>
  </si>
  <si>
    <t>宁波站-宁海站</t>
    <phoneticPr fontId="1" type="noConversion"/>
  </si>
  <si>
    <t>成都-宁波</t>
    <phoneticPr fontId="1" type="noConversion"/>
  </si>
  <si>
    <t xml:space="preserve"> 宁波-西安</t>
    <phoneticPr fontId="1" type="noConversion"/>
  </si>
  <si>
    <t>茶及饮料*茶叶</t>
    <phoneticPr fontId="1" type="noConversion"/>
  </si>
  <si>
    <t>餐饮服务*餐饮服务</t>
    <phoneticPr fontId="1" type="noConversion"/>
  </si>
  <si>
    <t xml:space="preserve"> 宁波-成都</t>
    <phoneticPr fontId="1" type="noConversion"/>
  </si>
  <si>
    <t>经纪代理服务*代订附加</t>
    <phoneticPr fontId="1" type="noConversion"/>
  </si>
  <si>
    <t>保险服务*航空旅客全面
型保险</t>
    <phoneticPr fontId="1" type="noConversion"/>
  </si>
  <si>
    <t>应红林报销</t>
    <phoneticPr fontId="1" type="noConversion"/>
  </si>
  <si>
    <t>王霞/77</t>
    <phoneticPr fontId="1" type="noConversion"/>
  </si>
  <si>
    <t>崇州-甘洛</t>
    <phoneticPr fontId="1" type="noConversion"/>
  </si>
  <si>
    <t>80（1/2）</t>
    <phoneticPr fontId="1" type="noConversion"/>
  </si>
  <si>
    <t>81（1/2）</t>
    <phoneticPr fontId="1" type="noConversion"/>
  </si>
  <si>
    <t>维也纳</t>
    <phoneticPr fontId="1" type="noConversion"/>
  </si>
  <si>
    <t>请各位股东在5.13日下午17：00之前将股本金打入公司基本账户</t>
    <phoneticPr fontId="1" type="noConversion"/>
  </si>
  <si>
    <t>欠130000</t>
    <phoneticPr fontId="1" type="noConversion"/>
  </si>
  <si>
    <t>第三次筹集资金20万元，实际到账18万元。</t>
    <phoneticPr fontId="1" type="noConversion"/>
  </si>
  <si>
    <r>
      <rPr>
        <b/>
        <sz val="16"/>
        <color rgb="FF1B1B1C"/>
        <rFont val="微软雅黑"/>
        <family val="2"/>
        <charset val="134"/>
      </rPr>
      <t>凉山州五源兴农业科技有限公司股本金缴纳说明【暂照实缴</t>
    </r>
    <r>
      <rPr>
        <b/>
        <sz val="16"/>
        <color rgb="FF1B1B1C"/>
        <rFont val="Google Sans Text"/>
        <family val="2"/>
      </rPr>
      <t>130</t>
    </r>
    <r>
      <rPr>
        <b/>
        <sz val="16"/>
        <color rgb="FF1B1B1C"/>
        <rFont val="微软雅黑"/>
        <family val="2"/>
        <charset val="134"/>
      </rPr>
      <t>万股本金计算】</t>
    </r>
    <phoneticPr fontId="1" type="noConversion"/>
  </si>
  <si>
    <t>目标股本金</t>
    <phoneticPr fontId="1" type="noConversion"/>
  </si>
  <si>
    <t>44.6亩*120元/亩 （两遍）=5352元</t>
    <phoneticPr fontId="1" type="noConversion"/>
  </si>
  <si>
    <t>实际数据以银行余额为准/有手续费支出</t>
    <phoneticPr fontId="1" type="noConversion"/>
  </si>
  <si>
    <t>退回耕地费</t>
    <phoneticPr fontId="1" type="noConversion"/>
  </si>
  <si>
    <t>黄勇耕地退回定金</t>
    <phoneticPr fontId="1" type="noConversion"/>
  </si>
  <si>
    <t>出纳费用</t>
    <phoneticPr fontId="1" type="noConversion"/>
  </si>
  <si>
    <t>工资（3人）</t>
    <phoneticPr fontId="1" type="noConversion"/>
  </si>
  <si>
    <t>4月份半个月</t>
    <phoneticPr fontId="1" type="noConversion"/>
  </si>
  <si>
    <t>4月份工资</t>
    <phoneticPr fontId="1" type="noConversion"/>
  </si>
  <si>
    <t>甘肃老杨装包和装车人工费</t>
    <phoneticPr fontId="1" type="noConversion"/>
  </si>
  <si>
    <t>铁筛</t>
    <phoneticPr fontId="1" type="noConversion"/>
  </si>
  <si>
    <t>25521开票党参种子</t>
    <phoneticPr fontId="1" type="noConversion"/>
  </si>
  <si>
    <t>除草剂130包*17元/包</t>
    <phoneticPr fontId="1" type="noConversion"/>
  </si>
  <si>
    <t>开地膜发票</t>
    <phoneticPr fontId="1" type="noConversion"/>
  </si>
  <si>
    <t>收张书记</t>
    <phoneticPr fontId="1" type="noConversion"/>
  </si>
  <si>
    <t>农户收的钱（施前华）</t>
    <phoneticPr fontId="1" type="noConversion"/>
  </si>
  <si>
    <t>已经支付（张书记应付款中扣除）</t>
    <phoneticPr fontId="1" type="noConversion"/>
  </si>
  <si>
    <t>5.15采挖</t>
    <phoneticPr fontId="1" type="noConversion"/>
  </si>
  <si>
    <t>5.16开始育苗</t>
    <phoneticPr fontId="1" type="noConversion"/>
  </si>
  <si>
    <t>用于党参基地</t>
    <phoneticPr fontId="1" type="noConversion"/>
  </si>
  <si>
    <t>支付甘肃老杨党参种子地膜等</t>
    <phoneticPr fontId="1" type="noConversion"/>
  </si>
  <si>
    <t>支付耕地黄勇</t>
    <phoneticPr fontId="1" type="noConversion"/>
  </si>
  <si>
    <t>崇州到甘洛</t>
    <phoneticPr fontId="1" type="noConversion"/>
  </si>
  <si>
    <t>油费</t>
    <phoneticPr fontId="1" type="noConversion"/>
  </si>
  <si>
    <t>中餐</t>
    <phoneticPr fontId="1" type="noConversion"/>
  </si>
  <si>
    <t>太晚没公交车大暴雨打的费用和住酒店差不多/85</t>
    <phoneticPr fontId="1" type="noConversion"/>
  </si>
  <si>
    <t>任、杨师傅甘肃、施前华，庞/84</t>
    <phoneticPr fontId="1" type="noConversion"/>
  </si>
  <si>
    <t>打印给向县政府等报告6份+文件夹</t>
    <phoneticPr fontId="1" type="noConversion"/>
  </si>
  <si>
    <t>晚饭请汪常委、林主任等8人</t>
    <phoneticPr fontId="1" type="noConversion"/>
  </si>
  <si>
    <t>海棠-甘洛</t>
    <phoneticPr fontId="1" type="noConversion"/>
  </si>
  <si>
    <t>甘洛-甘洛南打车</t>
    <phoneticPr fontId="1" type="noConversion"/>
  </si>
  <si>
    <t>甘洛南-西昌</t>
    <phoneticPr fontId="1" type="noConversion"/>
  </si>
  <si>
    <t>西昌西-维也纳</t>
    <phoneticPr fontId="1" type="noConversion"/>
  </si>
  <si>
    <t>午饭：任总/杨师傅/庞</t>
    <phoneticPr fontId="1" type="noConversion"/>
  </si>
  <si>
    <t>出差补贴 350，不报销/82</t>
    <phoneticPr fontId="1" type="noConversion"/>
  </si>
  <si>
    <t>属于外勤350不报销</t>
    <phoneticPr fontId="1" type="noConversion"/>
  </si>
  <si>
    <t>西昌/外勤350</t>
    <phoneticPr fontId="1" type="noConversion"/>
  </si>
  <si>
    <t>甘洛/外勤350</t>
    <phoneticPr fontId="1" type="noConversion"/>
  </si>
  <si>
    <t>任海涛报销</t>
    <phoneticPr fontId="1" type="noConversion"/>
  </si>
  <si>
    <t>维也纳-西昌西</t>
    <phoneticPr fontId="1" type="noConversion"/>
  </si>
  <si>
    <t>西昌西-成都南</t>
    <phoneticPr fontId="1" type="noConversion"/>
  </si>
  <si>
    <t>成都南-崇州</t>
    <phoneticPr fontId="1" type="noConversion"/>
  </si>
  <si>
    <t>86（1/2）</t>
    <phoneticPr fontId="1" type="noConversion"/>
  </si>
  <si>
    <t>88（1/2）</t>
    <phoneticPr fontId="1" type="noConversion"/>
  </si>
  <si>
    <t>打给施前华代为支付</t>
    <phoneticPr fontId="1" type="noConversion"/>
  </si>
  <si>
    <t>黄勇耕地费</t>
    <phoneticPr fontId="1" type="noConversion"/>
  </si>
  <si>
    <t>甘洛杨师傅</t>
    <phoneticPr fontId="1" type="noConversion"/>
  </si>
  <si>
    <t>9*300=2700+256+256+45</t>
    <phoneticPr fontId="1" type="noConversion"/>
  </si>
  <si>
    <t>摄影</t>
    <phoneticPr fontId="1" type="noConversion"/>
  </si>
  <si>
    <t>崇州-成都双流机场顺风车</t>
    <phoneticPr fontId="1" type="noConversion"/>
  </si>
  <si>
    <t>双流机场-宁波栎社机场</t>
    <phoneticPr fontId="1" type="noConversion"/>
  </si>
  <si>
    <t>栎社机场-宁海顺风车</t>
    <phoneticPr fontId="1" type="noConversion"/>
  </si>
  <si>
    <t>送礼：白枇杷</t>
    <phoneticPr fontId="1" type="noConversion"/>
  </si>
  <si>
    <t>6*120</t>
    <phoneticPr fontId="1" type="noConversion"/>
  </si>
  <si>
    <t>发票给财务</t>
    <phoneticPr fontId="1" type="noConversion"/>
  </si>
  <si>
    <t>5月份</t>
    <phoneticPr fontId="1" type="noConversion"/>
  </si>
  <si>
    <t>5.15-5.22基地民工工资</t>
    <phoneticPr fontId="1" type="noConversion"/>
  </si>
  <si>
    <t>黄勇修水管</t>
    <phoneticPr fontId="1" type="noConversion"/>
  </si>
  <si>
    <t>93-95</t>
    <phoneticPr fontId="1" type="noConversion"/>
  </si>
  <si>
    <t>支付</t>
    <phoneticPr fontId="1" type="noConversion"/>
  </si>
  <si>
    <t>任总购买我支付（其中120为买菜等支出）/97</t>
    <phoneticPr fontId="1" type="noConversion"/>
  </si>
  <si>
    <t>保费1保费2（缺250，车船税没票）</t>
    <phoneticPr fontId="1" type="noConversion"/>
  </si>
  <si>
    <t>计入2400打入施前华之内</t>
    <phoneticPr fontId="1" type="noConversion"/>
  </si>
  <si>
    <t>计入2400打给前华</t>
    <phoneticPr fontId="1" type="noConversion"/>
  </si>
  <si>
    <t>计入9490打给前华</t>
    <phoneticPr fontId="1" type="noConversion"/>
  </si>
  <si>
    <t>计入9490打入施前华之内</t>
    <phoneticPr fontId="1" type="noConversion"/>
  </si>
  <si>
    <t xml:space="preserve">有发票 </t>
    <phoneticPr fontId="1" type="noConversion"/>
  </si>
  <si>
    <t>应给任报销（补）</t>
    <phoneticPr fontId="1" type="noConversion"/>
  </si>
  <si>
    <t>29214.6-24068</t>
    <phoneticPr fontId="1" type="noConversion"/>
  </si>
  <si>
    <t>没有发票（剔除我找出来的2笔重复）                                                                                        1.3月18号亳州到定西改签费78元。                                                                                          2.1月11号成都东到亳州车票639.5元。</t>
    <phoneticPr fontId="1" type="noConversion"/>
  </si>
  <si>
    <t>5月份工资14000</t>
    <phoneticPr fontId="1" type="noConversion"/>
  </si>
  <si>
    <t>任总备用金结清</t>
    <phoneticPr fontId="1" type="noConversion"/>
  </si>
  <si>
    <t>5月份工地民工工资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</si>
</sst>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\(0.00\)"/>
    <numFmt numFmtId="177" formatCode="0_);\(0\)"/>
    <numFmt numFmtId="178" formatCode="0_);[Red]\(0\)"/>
    <numFmt numFmtId="179" formatCode="0.00_ "/>
  </numFmts>
  <fonts count="4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2"/>
      <color theme="1"/>
      <name val="华文宋体"/>
      <family val="3"/>
      <charset val="134"/>
    </font>
    <font>
      <b/>
      <sz val="12"/>
      <color theme="1"/>
      <name val="华文宋体"/>
      <family val="3"/>
      <charset val="134"/>
    </font>
    <font>
      <b/>
      <sz val="18"/>
      <color theme="1"/>
      <name val="华文宋体"/>
      <family val="3"/>
      <charset val="134"/>
    </font>
    <font>
      <b/>
      <sz val="20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20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9"/>
      <name val="等线"/>
      <family val="3"/>
      <charset val="134"/>
      <scheme val="minor"/>
    </font>
    <font>
      <b/>
      <sz val="11"/>
      <color theme="1"/>
      <name val="华文宋体"/>
      <family val="3"/>
      <charset val="134"/>
    </font>
    <font>
      <b/>
      <sz val="11"/>
      <color rgb="FF000000"/>
      <name val="华文宋体"/>
      <family val="3"/>
      <charset val="134"/>
    </font>
    <font>
      <sz val="12"/>
      <name val="华文宋体"/>
      <family val="3"/>
      <charset val="134"/>
    </font>
    <font>
      <b/>
      <sz val="20"/>
      <name val="华文宋体"/>
      <family val="3"/>
      <charset val="134"/>
    </font>
    <font>
      <sz val="12"/>
      <name val="等线"/>
      <family val="3"/>
      <charset val="134"/>
      <scheme val="minor"/>
    </font>
    <font>
      <sz val="11"/>
      <color theme="1"/>
      <name val="仿宋"/>
      <family val="3"/>
      <charset val="134"/>
    </font>
    <font>
      <sz val="12"/>
      <color theme="1"/>
      <name val="仿宋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6"/>
      <color rgb="FF1B1B1C"/>
      <name val="Google Sans Text"/>
      <family val="2"/>
      <charset val="134"/>
    </font>
    <font>
      <b/>
      <sz val="16"/>
      <color rgb="FF1B1B1C"/>
      <name val="微软雅黑"/>
      <family val="2"/>
      <charset val="134"/>
    </font>
    <font>
      <b/>
      <sz val="16"/>
      <color rgb="FF1B1B1C"/>
      <name val="Google Sans Text"/>
      <family val="2"/>
    </font>
    <font>
      <b/>
      <sz val="16"/>
      <color theme="1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  <font>
      <sz val="10"/>
      <name val="等线"/>
      <family val="2"/>
      <scheme val="minor"/>
    </font>
    <font>
      <b/>
      <sz val="14"/>
      <name val="等线"/>
      <family val="2"/>
      <scheme val="minor"/>
    </font>
    <font>
      <b/>
      <sz val="14"/>
      <name val="等线"/>
      <family val="3"/>
      <charset val="134"/>
      <scheme val="minor"/>
    </font>
    <font>
      <sz val="11"/>
      <name val="等线"/>
      <family val="2"/>
      <scheme val="minor"/>
    </font>
    <font>
      <sz val="10"/>
      <name val="Segoe UI"/>
      <family val="2"/>
    </font>
    <font>
      <b/>
      <sz val="14"/>
      <name val="Segoe UI"/>
      <family val="2"/>
    </font>
    <font>
      <sz val="10"/>
      <name val="宋体"/>
      <family val="2"/>
      <charset val="134"/>
    </font>
    <font>
      <sz val="11"/>
      <name val="Segoe UI"/>
      <family val="2"/>
    </font>
    <font>
      <sz val="11"/>
      <name val="宋体"/>
      <family val="2"/>
      <charset val="134"/>
    </font>
    <font>
      <sz val="11"/>
      <name val="等线"/>
      <family val="3"/>
      <charset val="134"/>
      <scheme val="minor"/>
    </font>
    <font>
      <b/>
      <sz val="11"/>
      <color theme="0"/>
      <name val="华文宋体"/>
      <family val="3"/>
      <charset val="134"/>
    </font>
    <font>
      <sz val="14"/>
      <color theme="1"/>
      <name val="等线"/>
      <family val="3"/>
      <charset val="134"/>
      <scheme val="minor"/>
    </font>
    <font>
      <b/>
      <sz val="26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  <xf numFmtId="9" fontId="0" fillId="0" borderId="1" xfId="0" applyNumberFormat="1" applyBorder="1" applyAlignment="1">
      <alignment horizontal="center" wrapText="1"/>
    </xf>
    <xf numFmtId="177" fontId="0" fillId="0" borderId="1" xfId="0" applyNumberFormat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176" fontId="0" fillId="2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77" fontId="8" fillId="2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8" fontId="8" fillId="2" borderId="1" xfId="0" applyNumberFormat="1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177" fontId="8" fillId="2" borderId="0" xfId="0" applyNumberFormat="1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7" fillId="2" borderId="20" xfId="0" applyFont="1" applyFill="1" applyBorder="1" applyAlignment="1">
      <alignment horizontal="left" vertical="center" wrapText="1"/>
    </xf>
    <xf numFmtId="0" fontId="5" fillId="0" borderId="19" xfId="0" applyFont="1" applyBorder="1" applyAlignment="1">
      <alignment vertical="center"/>
    </xf>
    <xf numFmtId="176" fontId="16" fillId="2" borderId="0" xfId="0" applyNumberFormat="1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177" fontId="16" fillId="2" borderId="1" xfId="0" applyNumberFormat="1" applyFont="1" applyFill="1" applyBorder="1" applyAlignment="1">
      <alignment horizontal="center" vertical="center" wrapText="1"/>
    </xf>
    <xf numFmtId="176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178" fontId="16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77" fontId="16" fillId="2" borderId="0" xfId="0" applyNumberFormat="1" applyFont="1" applyFill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178" fontId="8" fillId="2" borderId="2" xfId="0" applyNumberFormat="1" applyFont="1" applyFill="1" applyBorder="1" applyAlignment="1">
      <alignment horizontal="center" vertical="center" wrapText="1"/>
    </xf>
    <xf numFmtId="176" fontId="8" fillId="2" borderId="2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18" fillId="2" borderId="1" xfId="0" applyNumberFormat="1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178" fontId="18" fillId="2" borderId="1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178" fontId="18" fillId="2" borderId="0" xfId="0" applyNumberFormat="1" applyFont="1" applyFill="1" applyAlignment="1">
      <alignment horizontal="center" vertical="center" wrapText="1"/>
    </xf>
    <xf numFmtId="176" fontId="18" fillId="2" borderId="0" xfId="0" applyNumberFormat="1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21" fillId="2" borderId="1" xfId="0" applyFont="1" applyFill="1" applyBorder="1"/>
    <xf numFmtId="0" fontId="21" fillId="2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 vertical="center"/>
    </xf>
    <xf numFmtId="0" fontId="22" fillId="2" borderId="1" xfId="0" quotePrefix="1" applyFont="1" applyFill="1" applyBorder="1" applyAlignment="1">
      <alignment horizontal="center" vertical="center"/>
    </xf>
    <xf numFmtId="3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4" fillId="0" borderId="0" xfId="0" applyFont="1"/>
    <xf numFmtId="0" fontId="23" fillId="4" borderId="1" xfId="0" applyFont="1" applyFill="1" applyBorder="1" applyAlignment="1">
      <alignment horizontal="center" wrapText="1"/>
    </xf>
    <xf numFmtId="177" fontId="23" fillId="4" borderId="1" xfId="0" applyNumberFormat="1" applyFont="1" applyFill="1" applyBorder="1" applyAlignment="1">
      <alignment horizontal="center" wrapText="1"/>
    </xf>
    <xf numFmtId="177" fontId="0" fillId="0" borderId="0" xfId="0" applyNumberFormat="1"/>
    <xf numFmtId="0" fontId="23" fillId="4" borderId="1" xfId="0" applyFont="1" applyFill="1" applyBorder="1" applyAlignment="1">
      <alignment horizontal="center"/>
    </xf>
    <xf numFmtId="177" fontId="23" fillId="4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6" fillId="5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76" fontId="30" fillId="2" borderId="1" xfId="0" applyNumberFormat="1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33" fillId="2" borderId="0" xfId="0" applyFont="1" applyFill="1" applyAlignment="1">
      <alignment horizontal="center"/>
    </xf>
    <xf numFmtId="176" fontId="34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176" fontId="37" fillId="2" borderId="1" xfId="0" applyNumberFormat="1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176" fontId="33" fillId="2" borderId="1" xfId="0" applyNumberFormat="1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/>
    </xf>
    <xf numFmtId="176" fontId="33" fillId="2" borderId="2" xfId="0" applyNumberFormat="1" applyFont="1" applyFill="1" applyBorder="1" applyAlignment="1">
      <alignment horizontal="center"/>
    </xf>
    <xf numFmtId="176" fontId="39" fillId="2" borderId="1" xfId="0" applyNumberFormat="1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 vertical="center" wrapText="1"/>
    </xf>
    <xf numFmtId="0" fontId="39" fillId="2" borderId="0" xfId="0" applyFont="1" applyFill="1" applyAlignment="1">
      <alignment horizontal="center"/>
    </xf>
    <xf numFmtId="176" fontId="33" fillId="2" borderId="0" xfId="0" applyNumberFormat="1" applyFont="1" applyFill="1" applyAlignment="1">
      <alignment horizontal="center"/>
    </xf>
    <xf numFmtId="0" fontId="33" fillId="2" borderId="0" xfId="0" applyFont="1" applyFill="1" applyAlignment="1">
      <alignment horizontal="center" vertical="center" wrapText="1"/>
    </xf>
    <xf numFmtId="0" fontId="31" fillId="2" borderId="0" xfId="0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176" fontId="33" fillId="5" borderId="1" xfId="0" applyNumberFormat="1" applyFont="1" applyFill="1" applyBorder="1" applyAlignment="1">
      <alignment horizontal="center"/>
    </xf>
    <xf numFmtId="0" fontId="33" fillId="5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/>
    </xf>
    <xf numFmtId="0" fontId="32" fillId="5" borderId="1" xfId="0" applyFont="1" applyFill="1" applyBorder="1" applyAlignment="1">
      <alignment horizontal="center"/>
    </xf>
    <xf numFmtId="0" fontId="33" fillId="5" borderId="0" xfId="0" applyFont="1" applyFill="1" applyAlignment="1">
      <alignment horizontal="center"/>
    </xf>
    <xf numFmtId="0" fontId="18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176" fontId="42" fillId="5" borderId="1" xfId="0" applyNumberFormat="1" applyFont="1" applyFill="1" applyBorder="1" applyAlignment="1">
      <alignment horizontal="center" vertical="center"/>
    </xf>
    <xf numFmtId="179" fontId="0" fillId="0" borderId="0" xfId="0" applyNumberFormat="1" applyAlignment="1">
      <alignment horizontal="left" vertical="center" wrapText="1"/>
    </xf>
    <xf numFmtId="179" fontId="6" fillId="0" borderId="0" xfId="0" applyNumberFormat="1" applyFont="1" applyAlignment="1">
      <alignment horizontal="left" vertical="center" wrapText="1"/>
    </xf>
    <xf numFmtId="179" fontId="3" fillId="0" borderId="1" xfId="0" applyNumberFormat="1" applyFont="1" applyBorder="1" applyAlignment="1">
      <alignment horizontal="left" vertical="center" wrapText="1"/>
    </xf>
    <xf numFmtId="179" fontId="41" fillId="0" borderId="1" xfId="0" applyNumberFormat="1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5" fillId="0" borderId="13" xfId="0" applyFont="1" applyBorder="1" applyAlignment="1">
      <alignment horizontal="center" wrapText="1"/>
    </xf>
    <xf numFmtId="0" fontId="25" fillId="0" borderId="0" xfId="0" applyFont="1" applyAlignment="1">
      <alignment horizontal="center" wrapText="1"/>
    </xf>
    <xf numFmtId="176" fontId="18" fillId="2" borderId="1" xfId="0" applyNumberFormat="1" applyFont="1" applyFill="1" applyBorder="1" applyAlignment="1">
      <alignment horizontal="center" vertical="center" wrapText="1"/>
    </xf>
    <xf numFmtId="176" fontId="19" fillId="2" borderId="0" xfId="0" applyNumberFormat="1" applyFont="1" applyFill="1" applyAlignment="1">
      <alignment horizontal="center" vertical="center" wrapText="1"/>
    </xf>
    <xf numFmtId="178" fontId="18" fillId="2" borderId="1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/>
    </xf>
    <xf numFmtId="176" fontId="10" fillId="2" borderId="0" xfId="0" applyNumberFormat="1" applyFont="1" applyFill="1" applyAlignment="1">
      <alignment horizontal="center" vertical="center"/>
    </xf>
    <xf numFmtId="177" fontId="8" fillId="2" borderId="7" xfId="0" applyNumberFormat="1" applyFont="1" applyFill="1" applyBorder="1" applyAlignment="1">
      <alignment horizontal="center" vertical="center"/>
    </xf>
    <xf numFmtId="177" fontId="8" fillId="2" borderId="10" xfId="0" applyNumberFormat="1" applyFont="1" applyFill="1" applyBorder="1" applyAlignment="1">
      <alignment horizontal="center" vertical="center"/>
    </xf>
    <xf numFmtId="177" fontId="8" fillId="2" borderId="6" xfId="0" applyNumberFormat="1" applyFont="1" applyFill="1" applyBorder="1" applyAlignment="1">
      <alignment horizontal="center" vertical="center"/>
    </xf>
    <xf numFmtId="177" fontId="8" fillId="2" borderId="1" xfId="0" applyNumberFormat="1" applyFont="1" applyFill="1" applyBorder="1" applyAlignment="1">
      <alignment horizontal="center" vertical="center"/>
    </xf>
    <xf numFmtId="176" fontId="8" fillId="2" borderId="2" xfId="0" applyNumberFormat="1" applyFont="1" applyFill="1" applyBorder="1" applyAlignment="1">
      <alignment horizontal="center" vertical="center"/>
    </xf>
    <xf numFmtId="176" fontId="8" fillId="2" borderId="8" xfId="0" applyNumberFormat="1" applyFont="1" applyFill="1" applyBorder="1" applyAlignment="1">
      <alignment horizontal="center" vertical="center"/>
    </xf>
    <xf numFmtId="176" fontId="8" fillId="2" borderId="3" xfId="0" applyNumberFormat="1" applyFont="1" applyFill="1" applyBorder="1" applyAlignment="1">
      <alignment horizontal="center" vertical="center"/>
    </xf>
    <xf numFmtId="177" fontId="8" fillId="2" borderId="2" xfId="0" applyNumberFormat="1" applyFont="1" applyFill="1" applyBorder="1" applyAlignment="1">
      <alignment horizontal="center" vertical="center"/>
    </xf>
    <xf numFmtId="177" fontId="8" fillId="2" borderId="8" xfId="0" applyNumberFormat="1" applyFont="1" applyFill="1" applyBorder="1" applyAlignment="1">
      <alignment horizontal="center" vertical="center"/>
    </xf>
    <xf numFmtId="177" fontId="8" fillId="2" borderId="3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/>
    </xf>
    <xf numFmtId="0" fontId="21" fillId="2" borderId="9" xfId="0" applyFont="1" applyFill="1" applyBorder="1" applyAlignment="1">
      <alignment horizontal="center"/>
    </xf>
    <xf numFmtId="176" fontId="16" fillId="2" borderId="0" xfId="0" applyNumberFormat="1" applyFont="1" applyFill="1" applyAlignment="1">
      <alignment horizontal="center" vertical="center" wrapText="1"/>
    </xf>
    <xf numFmtId="176" fontId="16" fillId="2" borderId="11" xfId="0" applyNumberFormat="1" applyFont="1" applyFill="1" applyBorder="1" applyAlignment="1">
      <alignment horizontal="center" vertical="center" wrapText="1"/>
    </xf>
    <xf numFmtId="176" fontId="16" fillId="2" borderId="13" xfId="0" applyNumberFormat="1" applyFont="1" applyFill="1" applyBorder="1" applyAlignment="1">
      <alignment horizontal="center" vertical="center" wrapText="1"/>
    </xf>
    <xf numFmtId="176" fontId="16" fillId="2" borderId="15" xfId="0" applyNumberFormat="1" applyFont="1" applyFill="1" applyBorder="1" applyAlignment="1">
      <alignment horizontal="center" vertical="center" wrapText="1"/>
    </xf>
    <xf numFmtId="176" fontId="16" fillId="2" borderId="2" xfId="0" applyNumberFormat="1" applyFont="1" applyFill="1" applyBorder="1" applyAlignment="1">
      <alignment horizontal="center" vertical="center" wrapText="1"/>
    </xf>
    <xf numFmtId="176" fontId="16" fillId="2" borderId="8" xfId="0" applyNumberFormat="1" applyFont="1" applyFill="1" applyBorder="1" applyAlignment="1">
      <alignment horizontal="center" vertical="center" wrapText="1"/>
    </xf>
    <xf numFmtId="176" fontId="16" fillId="2" borderId="3" xfId="0" applyNumberFormat="1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178" fontId="16" fillId="2" borderId="2" xfId="0" applyNumberFormat="1" applyFont="1" applyFill="1" applyBorder="1" applyAlignment="1">
      <alignment horizontal="center" vertical="center" wrapText="1"/>
    </xf>
    <xf numFmtId="178" fontId="16" fillId="2" borderId="3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76" fontId="16" fillId="2" borderId="1" xfId="0" applyNumberFormat="1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6" fillId="9" borderId="13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76" fontId="6" fillId="2" borderId="9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/>
    </xf>
    <xf numFmtId="0" fontId="32" fillId="2" borderId="3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31" fillId="2" borderId="2" xfId="0" applyFont="1" applyFill="1" applyBorder="1" applyAlignment="1">
      <alignment horizontal="center"/>
    </xf>
    <xf numFmtId="0" fontId="31" fillId="2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160021</xdr:colOff>
      <xdr:row>17</xdr:row>
      <xdr:rowOff>62709</xdr:rowOff>
    </xdr:from>
    <xdr:to>
      <xdr:col>7</xdr:col>
      <xdr:colOff>475118</xdr:colOff>
      <xdr:row>18</xdr:row>
      <xdr:rowOff>320040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ADEA2D1-1035-8B83-B9A2-3C7B33546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5981" y="7377909"/>
          <a:ext cx="1115197" cy="676431"/>
        </a:xfrm>
        <a:prstGeom prst="rect">
          <a:avLst/>
        </a:prstGeom>
      </xdr:spPr>
    </xdr:pic>
    <xdr:clientData/>
  </xdr:twoCellAnchor>
  <xdr:twoCellAnchor editAs="oneCell">
    <xdr:from>
      <xdr:col>2</xdr:col>
      <xdr:colOff>1211580</xdr:colOff>
      <xdr:row>62</xdr:row>
      <xdr:rowOff>403860</xdr:rowOff>
    </xdr:from>
    <xdr:to>
      <xdr:col>4</xdr:col>
      <xdr:colOff>2075486</xdr:colOff>
      <xdr:row>83</xdr:row>
      <xdr:rowOff>74486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75F1DD9-7720-9AEF-DABE-FCCF2CC0A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9360" y="29695140"/>
          <a:ext cx="4765346" cy="8471726"/>
        </a:xfrm>
        <a:prstGeom prst="rect">
          <a:avLst/>
        </a:prstGeom>
      </xdr:spPr>
    </xdr:pic>
    <xdr:clientData/>
  </xdr:twoCellAnchor>
  <xdr:twoCellAnchor editAs="oneCell">
    <xdr:from>
      <xdr:col>4</xdr:col>
      <xdr:colOff>2187168</xdr:colOff>
      <xdr:row>61</xdr:row>
      <xdr:rowOff>381000</xdr:rowOff>
    </xdr:from>
    <xdr:to>
      <xdr:col>9</xdr:col>
      <xdr:colOff>401057</xdr:colOff>
      <xdr:row>81</xdr:row>
      <xdr:rowOff>390399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EDEB057-FB29-585C-44EC-5738AF65C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76388" y="26449020"/>
          <a:ext cx="6291089" cy="83913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381000</xdr:colOff>
      <xdr:row>15</xdr:row>
      <xdr:rowOff>7620</xdr:rowOff>
    </xdr:from>
    <xdr:to>
      <xdr:col>11</xdr:col>
      <xdr:colOff>439673</xdr:colOff>
      <xdr:row>36</xdr:row>
      <xdr:rowOff>63983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9C2297C-810C-A42A-FD25-BFFBD6EF8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8600" y="2461260"/>
          <a:ext cx="4341113" cy="3736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49F6-8EA9-490B-AE30-F202EC4FC376}">
  <dimension ref="A1:H61"/>
  <sheetViews>
    <sheetView tabSelected="1" topLeftCell="A49" workbookViewId="0">
      <selection activeCell="E58" sqref="E58"/>
    </sheetView>
  </sheetViews>
  <sheetFormatPr defaultRowHeight="33" customHeight="1"/>
  <cols>
    <col min="1" max="1" width="8.88671875" style="27"/>
    <col min="2" max="2" width="9.88671875" style="27" customWidth="1"/>
    <col min="3" max="3" width="35" style="27" customWidth="1"/>
    <col min="4" max="4" width="21.88671875" style="27" customWidth="1"/>
    <col min="5" max="5" width="32.44140625" style="27" customWidth="1"/>
    <col min="6" max="6" width="53.109375" style="27" customWidth="1"/>
    <col min="7" max="8" width="11.6640625" style="27" customWidth="1"/>
    <col min="9" max="16384" width="8.88671875" style="27"/>
  </cols>
  <sheetData>
    <row r="1" spans="1:8" ht="33" customHeight="1">
      <c r="A1" s="164" t="s">
        <v>55</v>
      </c>
      <c r="B1" s="164"/>
      <c r="C1" s="164"/>
      <c r="D1" s="164"/>
      <c r="E1" s="164"/>
      <c r="F1" s="164"/>
      <c r="G1" s="164"/>
      <c r="H1" s="165"/>
    </row>
    <row r="2" spans="1:8" ht="33" customHeight="1">
      <c r="A2" s="167" t="s">
        <v>47</v>
      </c>
      <c r="B2" s="167"/>
      <c r="C2" s="167" t="s">
        <v>48</v>
      </c>
      <c r="D2" s="167"/>
      <c r="E2" s="167"/>
      <c r="F2" s="167" t="s">
        <v>52</v>
      </c>
      <c r="G2" s="167"/>
      <c r="H2" s="167"/>
    </row>
    <row r="3" spans="1:8" ht="33" customHeight="1">
      <c r="A3" s="167"/>
      <c r="B3" s="167"/>
      <c r="C3" s="26" t="s">
        <v>50</v>
      </c>
      <c r="D3" s="26" t="s">
        <v>49</v>
      </c>
      <c r="E3" s="26" t="s">
        <v>51</v>
      </c>
      <c r="F3" s="26" t="s">
        <v>50</v>
      </c>
      <c r="G3" s="26" t="s">
        <v>49</v>
      </c>
      <c r="H3" s="26" t="s">
        <v>51</v>
      </c>
    </row>
    <row r="4" spans="1:8" ht="33" customHeight="1">
      <c r="A4" s="26">
        <v>2026</v>
      </c>
      <c r="B4" s="26">
        <v>3.19</v>
      </c>
      <c r="C4" s="26" t="s">
        <v>32</v>
      </c>
      <c r="D4" s="26">
        <v>50000</v>
      </c>
      <c r="E4" s="26" t="s">
        <v>70</v>
      </c>
      <c r="F4" s="49"/>
      <c r="G4" s="49"/>
      <c r="H4" s="50"/>
    </row>
    <row r="5" spans="1:8" ht="33" customHeight="1">
      <c r="A5" s="26">
        <v>2026</v>
      </c>
      <c r="B5" s="26">
        <v>3.19</v>
      </c>
      <c r="C5" s="26" t="s">
        <v>33</v>
      </c>
      <c r="D5" s="26">
        <v>10000</v>
      </c>
      <c r="E5" s="26"/>
      <c r="F5" s="26"/>
      <c r="G5" s="26"/>
      <c r="H5" s="51"/>
    </row>
    <row r="6" spans="1:8" ht="33" customHeight="1">
      <c r="A6" s="26">
        <v>2026</v>
      </c>
      <c r="B6" s="26">
        <v>3.19</v>
      </c>
      <c r="C6" s="26" t="s">
        <v>34</v>
      </c>
      <c r="D6" s="26">
        <v>2000</v>
      </c>
      <c r="E6" s="26" t="s">
        <v>46</v>
      </c>
      <c r="F6" s="26"/>
      <c r="G6" s="26"/>
      <c r="H6" s="51"/>
    </row>
    <row r="7" spans="1:8" ht="33" customHeight="1">
      <c r="A7" s="26">
        <v>2026</v>
      </c>
      <c r="B7" s="26">
        <v>3.19</v>
      </c>
      <c r="C7" s="26" t="s">
        <v>35</v>
      </c>
      <c r="D7" s="26">
        <v>80000</v>
      </c>
      <c r="E7" s="26"/>
      <c r="F7" s="26"/>
      <c r="G7" s="26"/>
      <c r="H7" s="51"/>
    </row>
    <row r="8" spans="1:8" ht="33" customHeight="1">
      <c r="A8" s="26">
        <v>2026</v>
      </c>
      <c r="B8" s="26">
        <v>3.19</v>
      </c>
      <c r="C8" s="26" t="s">
        <v>36</v>
      </c>
      <c r="D8" s="26">
        <v>69440</v>
      </c>
      <c r="E8" s="26" t="s">
        <v>46</v>
      </c>
      <c r="F8" s="26"/>
      <c r="G8" s="26"/>
      <c r="H8" s="51"/>
    </row>
    <row r="9" spans="1:8" ht="33" customHeight="1">
      <c r="A9" s="26">
        <v>2026</v>
      </c>
      <c r="B9" s="26">
        <v>3.19</v>
      </c>
      <c r="C9" s="26" t="s">
        <v>44</v>
      </c>
      <c r="D9" s="26">
        <v>96000</v>
      </c>
      <c r="E9" s="26" t="s">
        <v>46</v>
      </c>
      <c r="F9" s="26" t="s">
        <v>25</v>
      </c>
      <c r="G9" s="26"/>
      <c r="H9" s="51"/>
    </row>
    <row r="10" spans="1:8" ht="33" customHeight="1">
      <c r="A10" s="26">
        <v>2026</v>
      </c>
      <c r="B10" s="26">
        <v>3.21</v>
      </c>
      <c r="C10" s="26" t="s">
        <v>45</v>
      </c>
      <c r="D10" s="26">
        <v>53048</v>
      </c>
      <c r="E10" s="26" t="s">
        <v>46</v>
      </c>
      <c r="F10" s="26" t="s">
        <v>53</v>
      </c>
      <c r="G10" s="26">
        <v>70000</v>
      </c>
      <c r="H10" s="51" t="s">
        <v>54</v>
      </c>
    </row>
    <row r="11" spans="1:8" ht="33" customHeight="1">
      <c r="A11" s="26">
        <v>2026</v>
      </c>
      <c r="B11" s="26">
        <v>3.21</v>
      </c>
      <c r="C11" s="26" t="s">
        <v>35</v>
      </c>
      <c r="D11" s="26">
        <v>54628</v>
      </c>
      <c r="E11" s="26"/>
      <c r="F11" s="26"/>
      <c r="G11" s="26"/>
      <c r="H11" s="51"/>
    </row>
    <row r="12" spans="1:8" ht="48" customHeight="1">
      <c r="A12" s="26">
        <v>2026</v>
      </c>
      <c r="B12" s="26">
        <v>3.22</v>
      </c>
      <c r="C12" s="26" t="s">
        <v>33</v>
      </c>
      <c r="D12" s="26">
        <v>10000</v>
      </c>
      <c r="E12" s="26" t="s">
        <v>66</v>
      </c>
      <c r="F12" s="26" t="s">
        <v>25</v>
      </c>
      <c r="G12" s="26"/>
      <c r="H12" s="51"/>
    </row>
    <row r="13" spans="1:8" ht="33" customHeight="1">
      <c r="A13" s="61">
        <v>2026</v>
      </c>
      <c r="B13" s="61">
        <v>3.22</v>
      </c>
      <c r="C13" s="61" t="s">
        <v>67</v>
      </c>
      <c r="D13" s="61">
        <v>5600</v>
      </c>
      <c r="E13" s="61" t="s">
        <v>369</v>
      </c>
      <c r="F13" s="26"/>
      <c r="G13" s="26"/>
      <c r="H13" s="26"/>
    </row>
    <row r="14" spans="1:8" ht="33" customHeight="1">
      <c r="A14" s="26">
        <v>2026</v>
      </c>
      <c r="B14" s="26">
        <v>3.23</v>
      </c>
      <c r="C14" s="26" t="s">
        <v>71</v>
      </c>
      <c r="D14" s="61">
        <v>150000</v>
      </c>
      <c r="E14" s="26"/>
      <c r="F14" s="26"/>
      <c r="G14" s="26"/>
      <c r="H14" s="26"/>
    </row>
    <row r="15" spans="1:8" ht="33" customHeight="1">
      <c r="A15" s="26">
        <v>2026</v>
      </c>
      <c r="B15" s="26">
        <v>3.24</v>
      </c>
      <c r="C15" s="26" t="s">
        <v>33</v>
      </c>
      <c r="D15" s="26">
        <v>20000</v>
      </c>
      <c r="E15" s="26" t="s">
        <v>79</v>
      </c>
      <c r="F15" s="26"/>
      <c r="G15" s="26"/>
      <c r="H15" s="26"/>
    </row>
    <row r="16" spans="1:8" ht="33" customHeight="1">
      <c r="A16" s="26">
        <v>2026</v>
      </c>
      <c r="B16" s="26">
        <v>3.27</v>
      </c>
      <c r="C16" s="26" t="s">
        <v>71</v>
      </c>
      <c r="D16" s="61">
        <v>100000</v>
      </c>
      <c r="E16" s="26"/>
      <c r="F16" s="26"/>
      <c r="G16" s="26"/>
      <c r="H16" s="26"/>
    </row>
    <row r="17" spans="1:8" ht="33" customHeight="1">
      <c r="A17" s="26">
        <v>2026</v>
      </c>
      <c r="B17" s="26">
        <v>3.27</v>
      </c>
      <c r="C17" s="26" t="s">
        <v>33</v>
      </c>
      <c r="D17" s="26">
        <v>15000</v>
      </c>
      <c r="E17" s="26"/>
      <c r="F17" s="26"/>
      <c r="G17" s="26"/>
      <c r="H17" s="26"/>
    </row>
    <row r="18" spans="1:8" ht="33" customHeight="1">
      <c r="A18" s="26">
        <v>2026</v>
      </c>
      <c r="B18" s="26">
        <v>3.29</v>
      </c>
      <c r="C18" s="26" t="s">
        <v>119</v>
      </c>
      <c r="D18" s="26">
        <v>4000</v>
      </c>
      <c r="E18" s="26" t="s">
        <v>121</v>
      </c>
      <c r="F18" s="168" t="s">
        <v>156</v>
      </c>
      <c r="G18" s="26"/>
      <c r="H18" s="26"/>
    </row>
    <row r="19" spans="1:8" ht="33" customHeight="1">
      <c r="A19" s="26">
        <v>2026</v>
      </c>
      <c r="B19" s="52">
        <v>3.3</v>
      </c>
      <c r="C19" s="26" t="s">
        <v>120</v>
      </c>
      <c r="D19" s="26">
        <v>23200</v>
      </c>
      <c r="E19" s="26" t="s">
        <v>121</v>
      </c>
      <c r="F19" s="169"/>
      <c r="G19" s="26"/>
      <c r="H19" s="26"/>
    </row>
    <row r="20" spans="1:8" ht="33" customHeight="1">
      <c r="A20" s="26">
        <v>2026</v>
      </c>
      <c r="B20" s="52">
        <v>3.3</v>
      </c>
      <c r="C20" s="26" t="s">
        <v>131</v>
      </c>
      <c r="D20" s="26">
        <v>15000</v>
      </c>
      <c r="E20" s="26"/>
      <c r="F20" s="26"/>
      <c r="G20" s="26"/>
      <c r="H20" s="26"/>
    </row>
    <row r="21" spans="1:8" ht="33" customHeight="1">
      <c r="A21" s="26">
        <v>2026</v>
      </c>
      <c r="B21" s="52">
        <v>4.0199999999999996</v>
      </c>
      <c r="C21" s="26" t="s">
        <v>153</v>
      </c>
      <c r="D21" s="26">
        <v>8383</v>
      </c>
      <c r="E21" s="26" t="s">
        <v>154</v>
      </c>
      <c r="F21" s="26"/>
      <c r="G21" s="26"/>
      <c r="H21" s="26"/>
    </row>
    <row r="22" spans="1:8" ht="33" customHeight="1">
      <c r="A22" s="26">
        <v>2026</v>
      </c>
      <c r="B22" s="52">
        <v>4.03</v>
      </c>
      <c r="C22" s="26" t="s">
        <v>71</v>
      </c>
      <c r="D22" s="61">
        <v>50000</v>
      </c>
      <c r="E22" s="26"/>
      <c r="F22" s="26"/>
      <c r="G22" s="26"/>
      <c r="H22" s="26"/>
    </row>
    <row r="23" spans="1:8" ht="33" customHeight="1">
      <c r="A23" s="26">
        <v>2026</v>
      </c>
      <c r="B23" s="52">
        <v>4.03</v>
      </c>
      <c r="C23" s="26" t="s">
        <v>157</v>
      </c>
      <c r="D23" s="26">
        <v>11460</v>
      </c>
      <c r="E23" s="26" t="s">
        <v>158</v>
      </c>
      <c r="F23" s="26"/>
      <c r="G23" s="26"/>
      <c r="H23" s="26"/>
    </row>
    <row r="24" spans="1:8" ht="33" customHeight="1">
      <c r="A24" s="26">
        <v>2026</v>
      </c>
      <c r="B24" s="26">
        <v>4.03</v>
      </c>
      <c r="C24" s="26" t="s">
        <v>159</v>
      </c>
      <c r="D24" s="26">
        <v>30000</v>
      </c>
      <c r="E24" s="26"/>
      <c r="F24" s="26"/>
      <c r="G24" s="26"/>
      <c r="H24" s="26"/>
    </row>
    <row r="25" spans="1:8" ht="33" customHeight="1">
      <c r="A25" s="26">
        <v>2026</v>
      </c>
      <c r="B25" s="26">
        <v>4.04</v>
      </c>
      <c r="C25" s="26" t="s">
        <v>160</v>
      </c>
      <c r="D25" s="26">
        <v>80000</v>
      </c>
      <c r="E25" s="26"/>
      <c r="F25" s="26"/>
      <c r="G25" s="26"/>
      <c r="H25" s="26"/>
    </row>
    <row r="26" spans="1:8" ht="33" customHeight="1">
      <c r="A26" s="26">
        <v>2026</v>
      </c>
      <c r="B26" s="26">
        <v>4.05</v>
      </c>
      <c r="C26" s="26" t="s">
        <v>32</v>
      </c>
      <c r="D26" s="26">
        <v>30000</v>
      </c>
      <c r="E26" s="26"/>
      <c r="F26" s="26"/>
      <c r="G26" s="26"/>
      <c r="H26" s="26"/>
    </row>
    <row r="27" spans="1:8" ht="33" customHeight="1">
      <c r="A27" s="26">
        <v>2026</v>
      </c>
      <c r="B27" s="26">
        <v>4.07</v>
      </c>
      <c r="C27" s="26" t="s">
        <v>32</v>
      </c>
      <c r="D27" s="26">
        <v>30000</v>
      </c>
      <c r="E27" s="26"/>
      <c r="F27" s="26"/>
      <c r="G27" s="26"/>
      <c r="H27" s="26"/>
    </row>
    <row r="28" spans="1:8" ht="33" customHeight="1">
      <c r="A28" s="26">
        <v>2026</v>
      </c>
      <c r="B28" s="26">
        <v>4.07</v>
      </c>
      <c r="C28" s="26" t="s">
        <v>71</v>
      </c>
      <c r="D28" s="61">
        <v>25963</v>
      </c>
      <c r="E28" s="26" t="s">
        <v>162</v>
      </c>
      <c r="F28" s="26"/>
      <c r="G28" s="26"/>
      <c r="H28" s="26"/>
    </row>
    <row r="29" spans="1:8" ht="33" customHeight="1">
      <c r="A29" s="26">
        <v>2026</v>
      </c>
      <c r="B29" s="52">
        <v>4.3</v>
      </c>
      <c r="C29" s="26" t="s">
        <v>284</v>
      </c>
      <c r="D29" s="26">
        <v>1660.28</v>
      </c>
      <c r="E29" s="26"/>
      <c r="F29" s="26"/>
      <c r="G29" s="26"/>
      <c r="H29" s="26"/>
    </row>
    <row r="30" spans="1:8" ht="33" customHeight="1">
      <c r="A30" s="26">
        <v>2026</v>
      </c>
      <c r="B30" s="52">
        <v>5.01</v>
      </c>
      <c r="C30" s="26" t="s">
        <v>326</v>
      </c>
      <c r="D30" s="26">
        <v>5000</v>
      </c>
      <c r="E30" s="26"/>
      <c r="F30" s="26"/>
      <c r="G30" s="26"/>
      <c r="H30" s="26"/>
    </row>
    <row r="31" spans="1:8" ht="55.2" customHeight="1">
      <c r="A31" s="26">
        <v>2026</v>
      </c>
      <c r="B31" s="52">
        <v>5.01</v>
      </c>
      <c r="C31" s="26" t="s">
        <v>33</v>
      </c>
      <c r="D31" s="26">
        <v>20000</v>
      </c>
      <c r="E31" s="26" t="s">
        <v>327</v>
      </c>
      <c r="F31" s="26"/>
      <c r="G31" s="26"/>
      <c r="H31" s="26"/>
    </row>
    <row r="32" spans="1:8" ht="55.2" customHeight="1">
      <c r="A32" s="26">
        <v>2026</v>
      </c>
      <c r="B32" s="52">
        <v>5.0199999999999996</v>
      </c>
      <c r="C32" s="26" t="s">
        <v>32</v>
      </c>
      <c r="D32" s="26">
        <v>2000</v>
      </c>
      <c r="E32" s="26" t="s">
        <v>434</v>
      </c>
      <c r="F32" s="26"/>
      <c r="G32" s="26"/>
      <c r="H32" s="26"/>
    </row>
    <row r="33" spans="1:8" ht="55.2" customHeight="1">
      <c r="A33" s="26">
        <v>2026</v>
      </c>
      <c r="B33" s="52">
        <v>5.14</v>
      </c>
      <c r="C33" s="26" t="s">
        <v>539</v>
      </c>
      <c r="D33" s="26">
        <v>0</v>
      </c>
      <c r="E33" s="26" t="s">
        <v>434</v>
      </c>
      <c r="F33" s="26" t="s">
        <v>25</v>
      </c>
      <c r="G33" s="26">
        <v>5000</v>
      </c>
      <c r="H33" s="26"/>
    </row>
    <row r="34" spans="1:8" ht="55.2" customHeight="1">
      <c r="A34" s="26">
        <v>2026</v>
      </c>
      <c r="B34" s="52">
        <v>5.14</v>
      </c>
      <c r="C34" s="26" t="s">
        <v>542</v>
      </c>
      <c r="D34" s="26">
        <v>14000</v>
      </c>
      <c r="E34" s="26" t="s">
        <v>544</v>
      </c>
      <c r="F34" s="26"/>
      <c r="G34" s="26"/>
      <c r="H34" s="26"/>
    </row>
    <row r="35" spans="1:8" ht="55.2" customHeight="1">
      <c r="A35" s="26">
        <v>2026</v>
      </c>
      <c r="B35" s="52">
        <v>5.15</v>
      </c>
      <c r="C35" s="26" t="s">
        <v>541</v>
      </c>
      <c r="D35" s="26">
        <v>400</v>
      </c>
      <c r="E35" s="26" t="s">
        <v>543</v>
      </c>
      <c r="F35" s="26"/>
      <c r="G35" s="26"/>
      <c r="H35" s="26"/>
    </row>
    <row r="36" spans="1:8" ht="55.2" customHeight="1">
      <c r="A36" s="26">
        <v>2026</v>
      </c>
      <c r="B36" s="52">
        <v>5.2</v>
      </c>
      <c r="C36" s="26" t="s">
        <v>556</v>
      </c>
      <c r="D36" s="26">
        <v>45531</v>
      </c>
      <c r="E36" s="26"/>
      <c r="F36" s="26"/>
      <c r="G36" s="26"/>
      <c r="H36" s="26"/>
    </row>
    <row r="37" spans="1:8" ht="55.2" customHeight="1">
      <c r="A37" s="26"/>
      <c r="B37" s="52">
        <v>5.2</v>
      </c>
      <c r="C37" s="26" t="s">
        <v>557</v>
      </c>
      <c r="D37" s="26">
        <v>11000</v>
      </c>
      <c r="E37" s="26"/>
      <c r="F37" s="26"/>
      <c r="G37" s="26"/>
      <c r="H37" s="26"/>
    </row>
    <row r="38" spans="1:8" ht="55.2" customHeight="1">
      <c r="A38" s="26"/>
      <c r="B38" s="52">
        <v>5.21</v>
      </c>
      <c r="C38" s="26" t="s">
        <v>574</v>
      </c>
      <c r="D38" s="26">
        <v>477</v>
      </c>
      <c r="E38" s="26" t="s">
        <v>590</v>
      </c>
      <c r="F38" s="26"/>
      <c r="G38" s="26"/>
      <c r="H38" s="26"/>
    </row>
    <row r="39" spans="1:8" ht="55.2" customHeight="1">
      <c r="A39" s="26"/>
      <c r="B39" s="52">
        <v>5.21</v>
      </c>
      <c r="C39" s="26" t="s">
        <v>574</v>
      </c>
      <c r="D39" s="26">
        <v>2020.58</v>
      </c>
      <c r="E39" s="26" t="s">
        <v>590</v>
      </c>
      <c r="F39" s="26"/>
      <c r="G39" s="26"/>
      <c r="H39" s="26"/>
    </row>
    <row r="40" spans="1:8" ht="55.2" customHeight="1">
      <c r="A40" s="26"/>
      <c r="B40" s="52">
        <v>5.21</v>
      </c>
      <c r="C40" s="26" t="s">
        <v>526</v>
      </c>
      <c r="D40" s="26">
        <v>7528.88</v>
      </c>
      <c r="E40" s="26" t="s">
        <v>590</v>
      </c>
      <c r="F40" s="26"/>
      <c r="G40" s="26"/>
      <c r="H40" s="26"/>
    </row>
    <row r="41" spans="1:8" ht="55.2" customHeight="1">
      <c r="A41" s="26"/>
      <c r="B41" s="52">
        <v>5.22</v>
      </c>
      <c r="C41" s="26" t="s">
        <v>592</v>
      </c>
      <c r="D41" s="243">
        <v>8040</v>
      </c>
      <c r="E41" s="26" t="s">
        <v>580</v>
      </c>
      <c r="F41" s="26"/>
      <c r="G41" s="26"/>
      <c r="H41" s="26"/>
    </row>
    <row r="42" spans="1:8" ht="55.2" customHeight="1">
      <c r="A42" s="26"/>
      <c r="B42" s="52">
        <v>5.24</v>
      </c>
      <c r="C42" s="26" t="s">
        <v>45</v>
      </c>
      <c r="D42" s="26">
        <v>960</v>
      </c>
      <c r="E42" s="26"/>
      <c r="F42" s="26"/>
      <c r="G42" s="26"/>
      <c r="H42" s="26"/>
    </row>
    <row r="43" spans="1:8" ht="55.2" customHeight="1">
      <c r="A43" s="26"/>
      <c r="B43" s="52">
        <v>5.24</v>
      </c>
      <c r="C43" s="26" t="s">
        <v>584</v>
      </c>
      <c r="D43" s="26">
        <v>700</v>
      </c>
      <c r="E43" s="26"/>
      <c r="F43" s="26"/>
      <c r="G43" s="26"/>
      <c r="H43" s="26"/>
    </row>
    <row r="44" spans="1:8" ht="55.2" customHeight="1">
      <c r="A44" s="26"/>
      <c r="B44" s="52">
        <v>5.25</v>
      </c>
      <c r="C44" s="26" t="s">
        <v>582</v>
      </c>
      <c r="D44" s="26">
        <v>3257</v>
      </c>
      <c r="E44" s="26" t="s">
        <v>583</v>
      </c>
      <c r="F44" s="26"/>
      <c r="G44" s="26"/>
      <c r="H44" s="26"/>
    </row>
    <row r="45" spans="1:8" ht="55.2" customHeight="1">
      <c r="A45" s="26"/>
      <c r="B45" s="52">
        <v>5.3</v>
      </c>
      <c r="C45" s="61" t="s">
        <v>581</v>
      </c>
      <c r="D45" s="26">
        <v>5352</v>
      </c>
      <c r="E45" s="26"/>
      <c r="F45" s="26"/>
      <c r="G45" s="26"/>
      <c r="H45" s="26"/>
    </row>
    <row r="46" spans="1:8" ht="55.2" customHeight="1">
      <c r="A46" s="26"/>
      <c r="B46" s="52">
        <v>5.3</v>
      </c>
      <c r="C46" s="61" t="s">
        <v>284</v>
      </c>
      <c r="D46" s="26">
        <v>1660.28</v>
      </c>
      <c r="E46" s="26" t="s">
        <v>591</v>
      </c>
      <c r="F46" s="26"/>
      <c r="G46" s="26"/>
      <c r="H46" s="26"/>
    </row>
    <row r="47" spans="1:8" ht="55.2" customHeight="1">
      <c r="A47" s="26"/>
      <c r="B47" s="52">
        <v>5.3</v>
      </c>
      <c r="C47" s="61" t="s">
        <v>588</v>
      </c>
      <c r="D47" s="26">
        <v>720</v>
      </c>
      <c r="E47" s="26" t="s">
        <v>589</v>
      </c>
      <c r="F47" s="26"/>
      <c r="G47" s="26"/>
      <c r="H47" s="26"/>
    </row>
    <row r="48" spans="1:8" ht="55.2" customHeight="1">
      <c r="A48" s="26"/>
      <c r="B48" s="52">
        <v>6.11</v>
      </c>
      <c r="C48" s="61" t="s">
        <v>607</v>
      </c>
      <c r="D48" s="26">
        <v>5146.6000000000004</v>
      </c>
      <c r="E48" s="26"/>
      <c r="F48" s="26"/>
      <c r="G48" s="26"/>
      <c r="H48" s="26"/>
    </row>
    <row r="49" spans="1:8" ht="55.2" customHeight="1">
      <c r="A49" s="26"/>
      <c r="B49" s="52">
        <v>6.15</v>
      </c>
      <c r="C49" s="61" t="s">
        <v>606</v>
      </c>
      <c r="D49" s="26">
        <v>15050</v>
      </c>
      <c r="E49" s="26" t="s">
        <v>25</v>
      </c>
      <c r="F49" s="26" t="s">
        <v>25</v>
      </c>
      <c r="G49" s="26"/>
      <c r="H49" s="26"/>
    </row>
    <row r="50" spans="1:8" ht="55.2" customHeight="1">
      <c r="A50" s="26"/>
      <c r="B50" s="52">
        <v>6.19</v>
      </c>
      <c r="C50" s="61" t="s">
        <v>608</v>
      </c>
      <c r="D50" s="243">
        <v>8880</v>
      </c>
      <c r="E50" s="26"/>
      <c r="F50" s="26"/>
      <c r="G50" s="26"/>
      <c r="H50" s="26"/>
    </row>
    <row r="51" spans="1:8" ht="55.2" customHeight="1">
      <c r="A51" s="26"/>
      <c r="B51" s="52"/>
      <c r="C51" s="61"/>
      <c r="D51" s="26">
        <f>SUM(D4:D50)</f>
        <v>1183105.6200000001</v>
      </c>
      <c r="E51" s="26"/>
      <c r="F51" s="26"/>
      <c r="G51" s="26"/>
      <c r="H51" s="26"/>
    </row>
    <row r="52" spans="1:8" ht="33" customHeight="1">
      <c r="A52" s="26"/>
      <c r="B52" s="26"/>
      <c r="C52" s="26" t="s">
        <v>25</v>
      </c>
      <c r="D52" s="26" t="s">
        <v>25</v>
      </c>
      <c r="E52" s="26"/>
      <c r="F52" s="26"/>
      <c r="G52" s="26"/>
      <c r="H52" s="26"/>
    </row>
    <row r="55" spans="1:8" ht="33" customHeight="1">
      <c r="B55" s="26" t="s">
        <v>68</v>
      </c>
      <c r="C55" s="26">
        <v>1170000</v>
      </c>
      <c r="D55" s="26"/>
      <c r="F55" s="93" t="s">
        <v>437</v>
      </c>
      <c r="G55" s="93">
        <v>1000</v>
      </c>
      <c r="H55" s="161" t="s">
        <v>547</v>
      </c>
    </row>
    <row r="56" spans="1:8" ht="33" customHeight="1">
      <c r="B56" s="26" t="s">
        <v>53</v>
      </c>
      <c r="C56" s="26">
        <v>70000</v>
      </c>
      <c r="D56" s="26"/>
      <c r="F56" s="93" t="s">
        <v>439</v>
      </c>
      <c r="G56" s="93">
        <v>20800</v>
      </c>
      <c r="H56" s="162"/>
    </row>
    <row r="57" spans="1:8" ht="33" customHeight="1">
      <c r="B57" s="26" t="s">
        <v>540</v>
      </c>
      <c r="C57" s="26">
        <v>5000</v>
      </c>
      <c r="D57" s="26"/>
      <c r="F57" s="93" t="s">
        <v>545</v>
      </c>
      <c r="G57" s="93">
        <v>3611</v>
      </c>
      <c r="H57" s="162"/>
    </row>
    <row r="58" spans="1:8" ht="33" customHeight="1">
      <c r="B58" s="26" t="s">
        <v>113</v>
      </c>
      <c r="C58" s="26">
        <v>1245000</v>
      </c>
      <c r="D58" s="26"/>
      <c r="E58" s="27" t="s">
        <v>25</v>
      </c>
      <c r="F58" s="93" t="s">
        <v>546</v>
      </c>
      <c r="G58" s="93">
        <v>110</v>
      </c>
      <c r="H58" s="163"/>
    </row>
    <row r="59" spans="1:8" ht="33" customHeight="1">
      <c r="B59" s="26" t="s">
        <v>69</v>
      </c>
      <c r="C59" s="61">
        <f>C58-D51</f>
        <v>61894.379999999888</v>
      </c>
      <c r="D59" s="26" t="s">
        <v>538</v>
      </c>
      <c r="E59" s="27" t="s">
        <v>25</v>
      </c>
      <c r="F59" s="93" t="s">
        <v>438</v>
      </c>
      <c r="G59" s="93">
        <v>17800</v>
      </c>
      <c r="H59" s="93" t="s">
        <v>549</v>
      </c>
    </row>
    <row r="60" spans="1:8" ht="33" customHeight="1">
      <c r="C60" s="27" t="s">
        <v>25</v>
      </c>
      <c r="F60" s="93" t="s">
        <v>548</v>
      </c>
      <c r="G60" s="93">
        <v>2210</v>
      </c>
      <c r="H60" s="93" t="s">
        <v>555</v>
      </c>
    </row>
    <row r="61" spans="1:8" ht="33" customHeight="1">
      <c r="C61" s="27">
        <v>70256</v>
      </c>
      <c r="D61" s="27" t="s">
        <v>25</v>
      </c>
      <c r="E61" s="166"/>
      <c r="F61" s="166"/>
      <c r="G61" s="27">
        <f>SUM(G55:G60)</f>
        <v>45531</v>
      </c>
    </row>
  </sheetData>
  <mergeCells count="7">
    <mergeCell ref="H55:H58"/>
    <mergeCell ref="A1:H1"/>
    <mergeCell ref="E61:F61"/>
    <mergeCell ref="C2:E2"/>
    <mergeCell ref="F2:H2"/>
    <mergeCell ref="F18:F19"/>
    <mergeCell ref="A2:B3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7B89-62BA-43D4-BDD6-A2EAFABB9FD1}">
  <dimension ref="A1:N11"/>
  <sheetViews>
    <sheetView workbookViewId="0">
      <selection activeCell="F9" sqref="F9:H9"/>
    </sheetView>
  </sheetViews>
  <sheetFormatPr defaultRowHeight="33" customHeight="1"/>
  <cols>
    <col min="1" max="1" width="12.21875" customWidth="1"/>
    <col min="2" max="2" width="13.21875" customWidth="1"/>
    <col min="3" max="3" width="13.21875" style="78" customWidth="1"/>
    <col min="4" max="4" width="13.109375" style="78" customWidth="1"/>
    <col min="5" max="5" width="11.6640625" hidden="1" customWidth="1"/>
    <col min="6" max="6" width="11.88671875" customWidth="1"/>
    <col min="7" max="7" width="12.88671875" customWidth="1"/>
    <col min="8" max="8" width="19.5546875" style="64" customWidth="1"/>
    <col min="9" max="9" width="8.88671875" hidden="1" customWidth="1"/>
    <col min="10" max="10" width="13.21875" customWidth="1"/>
  </cols>
  <sheetData>
    <row r="1" spans="1:14" ht="51" customHeight="1">
      <c r="A1" s="172" t="s">
        <v>535</v>
      </c>
      <c r="B1" s="173"/>
      <c r="C1" s="173"/>
      <c r="D1" s="173"/>
      <c r="E1" s="173"/>
      <c r="F1" s="173"/>
      <c r="G1" s="173"/>
      <c r="H1" s="173"/>
      <c r="I1" s="173"/>
      <c r="J1" s="173"/>
    </row>
    <row r="2" spans="1:14" ht="33" customHeight="1">
      <c r="A2" s="4" t="s">
        <v>84</v>
      </c>
      <c r="B2" s="4" t="s">
        <v>92</v>
      </c>
      <c r="C2" s="6" t="s">
        <v>536</v>
      </c>
      <c r="D2" s="4" t="s">
        <v>93</v>
      </c>
      <c r="E2" s="4" t="s">
        <v>93</v>
      </c>
      <c r="F2" s="4" t="s">
        <v>112</v>
      </c>
      <c r="G2" s="4" t="s">
        <v>127</v>
      </c>
      <c r="H2" s="76" t="s">
        <v>128</v>
      </c>
      <c r="I2" s="8"/>
      <c r="J2" s="8" t="s">
        <v>51</v>
      </c>
      <c r="K2" t="s">
        <v>25</v>
      </c>
      <c r="L2" t="s">
        <v>25</v>
      </c>
    </row>
    <row r="3" spans="1:14" ht="33" customHeight="1">
      <c r="A3" s="4" t="s">
        <v>86</v>
      </c>
      <c r="B3" s="5">
        <v>0.3</v>
      </c>
      <c r="C3" s="6">
        <v>1300000</v>
      </c>
      <c r="D3" s="6">
        <f t="shared" ref="D3:D8" si="0">B3*C3</f>
        <v>390000</v>
      </c>
      <c r="E3" s="4">
        <v>330000</v>
      </c>
      <c r="F3" s="4">
        <v>210000</v>
      </c>
      <c r="G3" s="4">
        <f>E3-F3</f>
        <v>120000</v>
      </c>
      <c r="H3" s="80">
        <f>D3-F3-G3</f>
        <v>60000</v>
      </c>
      <c r="I3" s="4">
        <v>250000</v>
      </c>
      <c r="J3" s="8"/>
    </row>
    <row r="4" spans="1:14" ht="33" customHeight="1">
      <c r="A4" s="4" t="s">
        <v>87</v>
      </c>
      <c r="B4" s="5">
        <v>0.25</v>
      </c>
      <c r="C4" s="6">
        <v>1300000</v>
      </c>
      <c r="D4" s="6">
        <f t="shared" si="0"/>
        <v>325000</v>
      </c>
      <c r="E4" s="4">
        <v>275000</v>
      </c>
      <c r="F4" s="4">
        <v>150000</v>
      </c>
      <c r="G4" s="4">
        <f>E4-F4</f>
        <v>125000</v>
      </c>
      <c r="H4" s="80">
        <f>D4-F4-G4</f>
        <v>50000</v>
      </c>
      <c r="I4" s="4">
        <v>250000</v>
      </c>
      <c r="J4" s="8"/>
      <c r="M4" t="s">
        <v>25</v>
      </c>
      <c r="N4" s="75"/>
    </row>
    <row r="5" spans="1:14" ht="33" customHeight="1">
      <c r="A5" s="4" t="s">
        <v>88</v>
      </c>
      <c r="B5" s="5">
        <v>0.15</v>
      </c>
      <c r="C5" s="6">
        <v>1300000</v>
      </c>
      <c r="D5" s="6">
        <f t="shared" si="0"/>
        <v>195000</v>
      </c>
      <c r="E5" s="4">
        <v>165000</v>
      </c>
      <c r="F5" s="4">
        <v>90000</v>
      </c>
      <c r="G5" s="4">
        <f>E5-F5</f>
        <v>75000</v>
      </c>
      <c r="H5" s="80">
        <f>D5-F5-G5</f>
        <v>30000</v>
      </c>
      <c r="I5" s="4">
        <v>250000</v>
      </c>
      <c r="J5" s="8"/>
      <c r="M5" t="s">
        <v>25</v>
      </c>
    </row>
    <row r="6" spans="1:14" ht="33" customHeight="1">
      <c r="A6" s="4" t="s">
        <v>91</v>
      </c>
      <c r="B6" s="5">
        <v>0.1</v>
      </c>
      <c r="C6" s="6">
        <v>1300000</v>
      </c>
      <c r="D6" s="6">
        <f t="shared" si="0"/>
        <v>130000</v>
      </c>
      <c r="E6" s="4">
        <v>110000</v>
      </c>
      <c r="F6" s="4">
        <v>60000</v>
      </c>
      <c r="G6" s="4">
        <f>E6-F6</f>
        <v>50000</v>
      </c>
      <c r="H6" s="80">
        <f>D6-F6-G6</f>
        <v>20000</v>
      </c>
      <c r="I6" s="4">
        <v>250000</v>
      </c>
      <c r="J6" s="8"/>
    </row>
    <row r="7" spans="1:14" ht="33" customHeight="1">
      <c r="A7" s="4" t="s">
        <v>89</v>
      </c>
      <c r="B7" s="5">
        <v>0.1</v>
      </c>
      <c r="C7" s="6">
        <v>1300000</v>
      </c>
      <c r="D7" s="6">
        <f t="shared" si="0"/>
        <v>130000</v>
      </c>
      <c r="E7" s="4">
        <v>110000</v>
      </c>
      <c r="F7" s="4">
        <v>60000</v>
      </c>
      <c r="G7" s="4">
        <f>E7-F7</f>
        <v>50000</v>
      </c>
      <c r="H7" s="80">
        <f>D7-F7-G7</f>
        <v>20000</v>
      </c>
      <c r="I7" s="4">
        <v>250000</v>
      </c>
      <c r="J7" s="8"/>
    </row>
    <row r="8" spans="1:14" ht="33" customHeight="1">
      <c r="A8" s="4" t="s">
        <v>90</v>
      </c>
      <c r="B8" s="5">
        <v>0.1</v>
      </c>
      <c r="C8" s="6">
        <v>1300000</v>
      </c>
      <c r="D8" s="6">
        <f t="shared" si="0"/>
        <v>130000</v>
      </c>
      <c r="E8" s="4">
        <v>110000</v>
      </c>
      <c r="F8" s="4">
        <v>0</v>
      </c>
      <c r="G8" s="4">
        <v>0</v>
      </c>
      <c r="H8" s="79">
        <v>0</v>
      </c>
      <c r="I8" s="4"/>
      <c r="J8" s="8" t="s">
        <v>533</v>
      </c>
    </row>
    <row r="9" spans="1:14" ht="33" customHeight="1">
      <c r="A9" s="4"/>
      <c r="B9" s="5">
        <f>SUM(B3:B8)</f>
        <v>1</v>
      </c>
      <c r="C9" s="5" t="s">
        <v>25</v>
      </c>
      <c r="D9" s="6">
        <f>SUM(D3:D8)</f>
        <v>1300000</v>
      </c>
      <c r="E9" s="6">
        <v>1100000</v>
      </c>
      <c r="F9" s="6">
        <f>SUM(F3:F8)</f>
        <v>570000</v>
      </c>
      <c r="G9" s="6">
        <f>SUM(G3:G8)</f>
        <v>420000</v>
      </c>
      <c r="H9" s="77">
        <f>SUM(H3:H8)</f>
        <v>180000</v>
      </c>
      <c r="I9" s="4" t="s">
        <v>25</v>
      </c>
      <c r="J9" s="8" t="s">
        <v>25</v>
      </c>
    </row>
    <row r="10" spans="1:14" ht="33" customHeight="1">
      <c r="A10" s="170" t="s">
        <v>532</v>
      </c>
      <c r="B10" s="170"/>
      <c r="C10" s="170"/>
      <c r="D10" s="170"/>
      <c r="E10" s="170"/>
      <c r="F10" s="170"/>
      <c r="G10" s="170"/>
      <c r="H10" s="170"/>
    </row>
    <row r="11" spans="1:14" ht="33" customHeight="1">
      <c r="A11" s="171" t="s">
        <v>534</v>
      </c>
      <c r="B11" s="171"/>
      <c r="C11" s="171"/>
      <c r="D11" s="171"/>
      <c r="E11" s="171"/>
      <c r="F11" s="171"/>
      <c r="G11" s="171"/>
      <c r="H11" s="171"/>
    </row>
  </sheetData>
  <mergeCells count="3">
    <mergeCell ref="A10:H10"/>
    <mergeCell ref="A11:H11"/>
    <mergeCell ref="A1:J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9AE8-D519-4E9F-AB6F-30E2B5C16E53}">
  <dimension ref="A1:I15"/>
  <sheetViews>
    <sheetView topLeftCell="A4" workbookViewId="0">
      <selection activeCell="D7" sqref="D7:D14"/>
    </sheetView>
  </sheetViews>
  <sheetFormatPr defaultRowHeight="16.8"/>
  <cols>
    <col min="1" max="1" width="11.33203125" style="58" customWidth="1"/>
    <col min="2" max="2" width="35" style="59" customWidth="1"/>
    <col min="3" max="3" width="48.33203125" style="55" customWidth="1"/>
    <col min="4" max="4" width="18.109375" style="55" customWidth="1"/>
    <col min="5" max="5" width="36.109375" style="55" customWidth="1"/>
    <col min="6" max="16384" width="8.88671875" style="55"/>
  </cols>
  <sheetData>
    <row r="1" spans="1:9" ht="45" customHeight="1">
      <c r="A1" s="175" t="s">
        <v>174</v>
      </c>
      <c r="B1" s="175"/>
      <c r="C1" s="175"/>
      <c r="D1" s="175"/>
      <c r="E1" s="175"/>
    </row>
    <row r="2" spans="1:9" ht="45" customHeight="1">
      <c r="A2" s="56" t="s">
        <v>194</v>
      </c>
      <c r="B2" s="54" t="s">
        <v>195</v>
      </c>
      <c r="C2" s="54" t="s">
        <v>196</v>
      </c>
      <c r="D2" s="54" t="s">
        <v>49</v>
      </c>
      <c r="E2" s="54" t="s">
        <v>51</v>
      </c>
    </row>
    <row r="3" spans="1:9" ht="45" customHeight="1">
      <c r="A3" s="56">
        <v>1</v>
      </c>
      <c r="B3" s="54" t="s">
        <v>197</v>
      </c>
      <c r="C3" s="57" t="s">
        <v>198</v>
      </c>
      <c r="D3" s="54">
        <v>52728</v>
      </c>
      <c r="E3" s="57" t="s">
        <v>170</v>
      </c>
    </row>
    <row r="4" spans="1:9" ht="45" customHeight="1">
      <c r="A4" s="56">
        <v>2</v>
      </c>
      <c r="B4" s="54" t="s">
        <v>209</v>
      </c>
      <c r="C4" s="60" t="s">
        <v>333</v>
      </c>
      <c r="D4" s="54">
        <v>8000</v>
      </c>
      <c r="E4" s="57" t="s">
        <v>334</v>
      </c>
      <c r="F4" s="55" t="s">
        <v>25</v>
      </c>
      <c r="G4" s="55" t="s">
        <v>25</v>
      </c>
      <c r="H4" s="55" t="s">
        <v>25</v>
      </c>
      <c r="I4" s="55" t="s">
        <v>25</v>
      </c>
    </row>
    <row r="5" spans="1:9" ht="42.6" customHeight="1">
      <c r="A5" s="56">
        <v>3</v>
      </c>
      <c r="B5" s="57" t="s">
        <v>171</v>
      </c>
      <c r="C5" s="57" t="s">
        <v>44</v>
      </c>
      <c r="D5" s="57">
        <v>96000</v>
      </c>
      <c r="E5" s="57" t="s">
        <v>170</v>
      </c>
    </row>
    <row r="6" spans="1:9" ht="31.2" customHeight="1">
      <c r="A6" s="56">
        <v>4</v>
      </c>
      <c r="B6" s="177" t="s">
        <v>172</v>
      </c>
      <c r="C6" s="57" t="s">
        <v>67</v>
      </c>
      <c r="D6" s="57">
        <v>5600</v>
      </c>
      <c r="E6" s="57" t="s">
        <v>170</v>
      </c>
    </row>
    <row r="7" spans="1:9" ht="33" customHeight="1">
      <c r="A7" s="56">
        <v>5</v>
      </c>
      <c r="B7" s="177"/>
      <c r="C7" s="57" t="s">
        <v>164</v>
      </c>
      <c r="D7" s="127">
        <v>720</v>
      </c>
      <c r="E7" s="57" t="s">
        <v>165</v>
      </c>
    </row>
    <row r="8" spans="1:9" ht="33" customHeight="1">
      <c r="A8" s="56">
        <v>6</v>
      </c>
      <c r="B8" s="177"/>
      <c r="C8" s="57" t="s">
        <v>370</v>
      </c>
      <c r="D8" s="127">
        <v>100</v>
      </c>
      <c r="E8" s="57" t="s">
        <v>165</v>
      </c>
    </row>
    <row r="9" spans="1:9" ht="33" customHeight="1">
      <c r="A9" s="56">
        <v>7</v>
      </c>
      <c r="B9" s="174" t="s">
        <v>173</v>
      </c>
      <c r="C9" s="57" t="s">
        <v>191</v>
      </c>
      <c r="D9" s="127">
        <v>600</v>
      </c>
      <c r="E9" s="57" t="s">
        <v>165</v>
      </c>
    </row>
    <row r="10" spans="1:9" ht="33" customHeight="1">
      <c r="A10" s="56">
        <v>8</v>
      </c>
      <c r="B10" s="174"/>
      <c r="C10" s="57" t="s">
        <v>97</v>
      </c>
      <c r="D10" s="127">
        <v>7080</v>
      </c>
      <c r="E10" s="57" t="s">
        <v>165</v>
      </c>
    </row>
    <row r="11" spans="1:9" ht="33" customHeight="1">
      <c r="A11" s="56">
        <v>9</v>
      </c>
      <c r="B11" s="174"/>
      <c r="C11" s="57" t="s">
        <v>132</v>
      </c>
      <c r="D11" s="127">
        <v>320</v>
      </c>
      <c r="E11" s="57" t="s">
        <v>165</v>
      </c>
    </row>
    <row r="12" spans="1:9" ht="33" customHeight="1">
      <c r="A12" s="56">
        <v>10</v>
      </c>
      <c r="B12" s="174"/>
      <c r="C12" s="57" t="s">
        <v>133</v>
      </c>
      <c r="D12" s="127">
        <v>320</v>
      </c>
      <c r="E12" s="57" t="s">
        <v>165</v>
      </c>
    </row>
    <row r="13" spans="1:9" ht="33" customHeight="1">
      <c r="A13" s="56">
        <v>11</v>
      </c>
      <c r="B13" s="174"/>
      <c r="C13" s="57" t="s">
        <v>97</v>
      </c>
      <c r="D13" s="127">
        <v>2040</v>
      </c>
      <c r="E13" s="57" t="s">
        <v>165</v>
      </c>
    </row>
    <row r="14" spans="1:9" ht="33" customHeight="1">
      <c r="A14" s="56">
        <v>12</v>
      </c>
      <c r="B14" s="174"/>
      <c r="C14" s="57" t="s">
        <v>100</v>
      </c>
      <c r="D14" s="127">
        <v>780</v>
      </c>
      <c r="E14" s="57" t="s">
        <v>165</v>
      </c>
    </row>
    <row r="15" spans="1:9">
      <c r="A15" s="176" t="s">
        <v>85</v>
      </c>
      <c r="B15" s="176"/>
      <c r="C15" s="176"/>
      <c r="D15" s="54">
        <f>SUM(D3:D14)</f>
        <v>174288</v>
      </c>
      <c r="E15" s="57"/>
    </row>
  </sheetData>
  <mergeCells count="4">
    <mergeCell ref="B9:B14"/>
    <mergeCell ref="A1:E1"/>
    <mergeCell ref="A15:C15"/>
    <mergeCell ref="B6:B8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13DC-085C-423C-A005-1AD59F98E6FA}">
  <dimension ref="A1:H16"/>
  <sheetViews>
    <sheetView topLeftCell="A4" workbookViewId="0">
      <selection activeCell="G5" sqref="G5"/>
    </sheetView>
  </sheetViews>
  <sheetFormatPr defaultColWidth="25.6640625" defaultRowHeight="16.8"/>
  <cols>
    <col min="1" max="1" width="12.5546875" style="21" customWidth="1"/>
    <col min="2" max="2" width="25.6640625" style="22"/>
    <col min="3" max="16384" width="25.6640625" style="15"/>
  </cols>
  <sheetData>
    <row r="1" spans="1:8" ht="39.6" customHeight="1">
      <c r="A1" s="179" t="s">
        <v>210</v>
      </c>
      <c r="B1" s="179"/>
      <c r="C1" s="179"/>
      <c r="D1" s="179"/>
      <c r="E1" s="179"/>
    </row>
    <row r="2" spans="1:8" ht="45" customHeight="1">
      <c r="A2" s="16" t="s">
        <v>194</v>
      </c>
      <c r="B2" s="17" t="s">
        <v>195</v>
      </c>
      <c r="C2" s="17" t="s">
        <v>196</v>
      </c>
      <c r="D2" s="17" t="s">
        <v>49</v>
      </c>
      <c r="E2" s="17" t="s">
        <v>51</v>
      </c>
    </row>
    <row r="3" spans="1:8" ht="45" customHeight="1">
      <c r="A3" s="16">
        <v>1</v>
      </c>
      <c r="B3" s="17" t="s">
        <v>197</v>
      </c>
      <c r="C3" s="23" t="s">
        <v>205</v>
      </c>
      <c r="D3" s="17">
        <v>29224</v>
      </c>
      <c r="E3" s="18" t="s">
        <v>170</v>
      </c>
    </row>
    <row r="4" spans="1:8" ht="72.599999999999994" customHeight="1">
      <c r="A4" s="19">
        <v>2</v>
      </c>
      <c r="B4" s="20" t="s">
        <v>209</v>
      </c>
      <c r="C4" s="24" t="s">
        <v>537</v>
      </c>
      <c r="D4" s="20">
        <v>5352</v>
      </c>
      <c r="E4" s="81" t="s">
        <v>595</v>
      </c>
      <c r="F4" s="15" t="s">
        <v>25</v>
      </c>
      <c r="G4" s="15" t="s">
        <v>25</v>
      </c>
      <c r="H4" s="15" t="s">
        <v>25</v>
      </c>
    </row>
    <row r="5" spans="1:8" ht="72.599999999999994" customHeight="1">
      <c r="A5" s="47">
        <v>3</v>
      </c>
      <c r="B5" s="48" t="s">
        <v>324</v>
      </c>
      <c r="C5" s="24" t="s">
        <v>325</v>
      </c>
      <c r="D5" s="20">
        <v>20800</v>
      </c>
      <c r="E5" s="81" t="s">
        <v>595</v>
      </c>
    </row>
    <row r="6" spans="1:8">
      <c r="A6" s="187">
        <v>4</v>
      </c>
      <c r="B6" s="184" t="s">
        <v>98</v>
      </c>
      <c r="C6" s="18" t="s">
        <v>208</v>
      </c>
      <c r="D6" s="18">
        <v>350</v>
      </c>
      <c r="E6" s="18" t="s">
        <v>193</v>
      </c>
      <c r="H6" s="15" t="s">
        <v>25</v>
      </c>
    </row>
    <row r="7" spans="1:8" ht="25.2" customHeight="1">
      <c r="A7" s="188"/>
      <c r="B7" s="185"/>
      <c r="C7" s="18" t="s">
        <v>208</v>
      </c>
      <c r="D7" s="96">
        <v>520</v>
      </c>
      <c r="E7" s="132" t="s">
        <v>314</v>
      </c>
      <c r="F7" s="130" t="s">
        <v>599</v>
      </c>
      <c r="H7" s="15" t="s">
        <v>25</v>
      </c>
    </row>
    <row r="8" spans="1:8" ht="25.2" customHeight="1">
      <c r="A8" s="189"/>
      <c r="B8" s="186"/>
      <c r="C8" s="18" t="s">
        <v>321</v>
      </c>
      <c r="D8" s="98">
        <v>1110</v>
      </c>
      <c r="E8" s="131" t="s">
        <v>329</v>
      </c>
      <c r="F8" s="134" t="s">
        <v>600</v>
      </c>
      <c r="H8" s="15" t="s">
        <v>25</v>
      </c>
    </row>
    <row r="9" spans="1:8" ht="23.4" customHeight="1">
      <c r="A9" s="183">
        <v>5</v>
      </c>
      <c r="B9" s="184" t="s">
        <v>206</v>
      </c>
      <c r="C9" s="18" t="s">
        <v>104</v>
      </c>
      <c r="D9" s="129">
        <v>240</v>
      </c>
      <c r="E9" s="133" t="s">
        <v>193</v>
      </c>
    </row>
    <row r="10" spans="1:8" ht="23.4" customHeight="1">
      <c r="A10" s="183"/>
      <c r="B10" s="185"/>
      <c r="C10" s="18" t="s">
        <v>207</v>
      </c>
      <c r="D10" s="96">
        <v>500</v>
      </c>
      <c r="E10" s="95" t="s">
        <v>314</v>
      </c>
      <c r="F10" s="130" t="s">
        <v>599</v>
      </c>
    </row>
    <row r="11" spans="1:8" ht="23.4" customHeight="1">
      <c r="A11" s="16">
        <v>7</v>
      </c>
      <c r="B11" s="185"/>
      <c r="C11" s="18" t="s">
        <v>343</v>
      </c>
      <c r="D11" s="134">
        <v>360</v>
      </c>
      <c r="E11" s="131" t="s">
        <v>329</v>
      </c>
      <c r="F11" s="178" t="s">
        <v>600</v>
      </c>
    </row>
    <row r="12" spans="1:8" ht="23.4" customHeight="1">
      <c r="A12" s="16">
        <v>8</v>
      </c>
      <c r="B12" s="185"/>
      <c r="C12" s="18" t="s">
        <v>344</v>
      </c>
      <c r="D12" s="134">
        <v>600</v>
      </c>
      <c r="E12" s="131" t="s">
        <v>329</v>
      </c>
      <c r="F12" s="178"/>
      <c r="G12" s="15" t="s">
        <v>25</v>
      </c>
    </row>
    <row r="13" spans="1:8" ht="23.4" customHeight="1">
      <c r="A13" s="16">
        <v>9</v>
      </c>
      <c r="B13" s="186"/>
      <c r="C13" s="18" t="s">
        <v>345</v>
      </c>
      <c r="D13" s="134">
        <v>100</v>
      </c>
      <c r="E13" s="131" t="s">
        <v>329</v>
      </c>
      <c r="F13" s="178"/>
      <c r="G13" s="15" t="s">
        <v>25</v>
      </c>
    </row>
    <row r="14" spans="1:8" ht="23.4" customHeight="1">
      <c r="A14" s="16">
        <v>10</v>
      </c>
      <c r="B14" s="17"/>
      <c r="C14" s="18" t="s">
        <v>554</v>
      </c>
      <c r="D14" s="18"/>
      <c r="E14" s="41"/>
      <c r="G14" s="15" t="s">
        <v>25</v>
      </c>
    </row>
    <row r="15" spans="1:8" ht="23.4" customHeight="1">
      <c r="A15" s="16"/>
      <c r="B15" s="17"/>
      <c r="C15" s="18"/>
      <c r="D15" s="18"/>
      <c r="E15" s="41"/>
      <c r="G15" s="15" t="s">
        <v>25</v>
      </c>
    </row>
    <row r="16" spans="1:8">
      <c r="A16" s="180" t="s">
        <v>85</v>
      </c>
      <c r="B16" s="181"/>
      <c r="C16" s="182"/>
      <c r="D16" s="17">
        <f>SUM(D3:D13)</f>
        <v>59156</v>
      </c>
      <c r="E16" s="18"/>
      <c r="G16" s="15" t="s">
        <v>25</v>
      </c>
    </row>
  </sheetData>
  <mergeCells count="7">
    <mergeCell ref="F11:F13"/>
    <mergeCell ref="A1:E1"/>
    <mergeCell ref="A16:C16"/>
    <mergeCell ref="A9:A10"/>
    <mergeCell ref="B6:B8"/>
    <mergeCell ref="A6:A8"/>
    <mergeCell ref="B9:B13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1248-1887-4955-9557-EE653135D8AD}">
  <dimension ref="A1:L57"/>
  <sheetViews>
    <sheetView topLeftCell="A4" workbookViewId="0">
      <selection activeCell="J7" sqref="J7"/>
    </sheetView>
  </sheetViews>
  <sheetFormatPr defaultRowHeight="14.4"/>
  <cols>
    <col min="1" max="1" width="17" style="67" customWidth="1"/>
    <col min="2" max="2" width="28.33203125" style="67" customWidth="1"/>
    <col min="3" max="3" width="16.21875" style="67" customWidth="1"/>
    <col min="4" max="4" width="11.5546875" style="67" customWidth="1"/>
    <col min="5" max="5" width="22.44140625" style="67" customWidth="1"/>
    <col min="6" max="16384" width="8.88671875" style="67"/>
  </cols>
  <sheetData>
    <row r="1" spans="1:12" ht="46.2" customHeight="1">
      <c r="A1" s="191" t="s">
        <v>511</v>
      </c>
      <c r="B1" s="191"/>
      <c r="C1" s="191"/>
      <c r="D1" s="191"/>
      <c r="E1" s="191"/>
    </row>
    <row r="2" spans="1:12">
      <c r="A2" s="190" t="s">
        <v>84</v>
      </c>
      <c r="B2" s="190" t="s">
        <v>456</v>
      </c>
      <c r="C2" s="190" t="s">
        <v>457</v>
      </c>
      <c r="D2" s="190"/>
      <c r="E2" s="69"/>
    </row>
    <row r="3" spans="1:12">
      <c r="A3" s="190"/>
      <c r="B3" s="190"/>
      <c r="C3" s="69" t="s">
        <v>376</v>
      </c>
      <c r="D3" s="69" t="s">
        <v>377</v>
      </c>
      <c r="E3" s="69"/>
    </row>
    <row r="4" spans="1:12" ht="15.6">
      <c r="A4" s="70" t="s">
        <v>382</v>
      </c>
      <c r="B4" s="70" t="s">
        <v>383</v>
      </c>
      <c r="C4" s="69">
        <v>1080</v>
      </c>
      <c r="D4" s="69">
        <v>3600</v>
      </c>
      <c r="E4" s="69"/>
    </row>
    <row r="5" spans="1:12" ht="15.6">
      <c r="A5" s="70" t="s">
        <v>380</v>
      </c>
      <c r="B5" s="70" t="s">
        <v>381</v>
      </c>
      <c r="C5" s="69">
        <v>1320</v>
      </c>
      <c r="D5" s="69">
        <v>2400</v>
      </c>
      <c r="E5" s="69"/>
      <c r="H5" s="68" t="s">
        <v>426</v>
      </c>
      <c r="I5" s="68"/>
      <c r="J5" s="68"/>
      <c r="K5" s="68"/>
      <c r="L5" s="68"/>
    </row>
    <row r="6" spans="1:12" ht="15.6">
      <c r="A6" s="70" t="s">
        <v>378</v>
      </c>
      <c r="B6" s="70" t="s">
        <v>379</v>
      </c>
      <c r="C6" s="69">
        <v>840</v>
      </c>
      <c r="D6" s="69">
        <v>2400</v>
      </c>
      <c r="E6" s="69"/>
      <c r="H6" s="68" t="s">
        <v>427</v>
      </c>
      <c r="I6" s="68"/>
      <c r="J6" s="128">
        <v>11960</v>
      </c>
      <c r="K6" s="68"/>
      <c r="L6" s="68"/>
    </row>
    <row r="7" spans="1:12" ht="15.6">
      <c r="A7" s="70" t="s">
        <v>458</v>
      </c>
      <c r="B7" s="70" t="s">
        <v>392</v>
      </c>
      <c r="C7" s="69">
        <v>1560</v>
      </c>
      <c r="D7" s="69">
        <v>2400</v>
      </c>
      <c r="E7" s="69"/>
      <c r="H7" s="68" t="s">
        <v>428</v>
      </c>
      <c r="I7" s="68"/>
      <c r="J7" s="128">
        <v>1800</v>
      </c>
      <c r="K7" s="68"/>
      <c r="L7" s="68"/>
    </row>
    <row r="8" spans="1:12" ht="15.6">
      <c r="A8" s="70" t="s">
        <v>412</v>
      </c>
      <c r="B8" s="70" t="s">
        <v>413</v>
      </c>
      <c r="C8" s="69">
        <v>960</v>
      </c>
      <c r="D8" s="69">
        <v>2400</v>
      </c>
      <c r="E8" s="69"/>
      <c r="H8" s="68" t="s">
        <v>429</v>
      </c>
      <c r="I8" s="68"/>
      <c r="J8" s="68">
        <v>125342</v>
      </c>
      <c r="K8" s="68"/>
      <c r="L8" s="68"/>
    </row>
    <row r="9" spans="1:12" ht="15.6">
      <c r="A9" s="70" t="s">
        <v>397</v>
      </c>
      <c r="B9" s="70" t="s">
        <v>398</v>
      </c>
      <c r="C9" s="69">
        <v>1200</v>
      </c>
      <c r="D9" s="69">
        <v>2400</v>
      </c>
      <c r="E9" s="69"/>
      <c r="H9" s="68" t="s">
        <v>430</v>
      </c>
      <c r="I9" s="68"/>
      <c r="J9" s="68">
        <v>1470</v>
      </c>
      <c r="K9" s="68" t="s">
        <v>431</v>
      </c>
      <c r="L9" s="68" t="s">
        <v>432</v>
      </c>
    </row>
    <row r="10" spans="1:12" ht="15.6">
      <c r="A10" s="70" t="s">
        <v>459</v>
      </c>
      <c r="B10" s="70" t="s">
        <v>460</v>
      </c>
      <c r="C10" s="69">
        <v>3600</v>
      </c>
      <c r="D10" s="69">
        <v>2400</v>
      </c>
      <c r="E10" s="69"/>
      <c r="H10" s="68"/>
      <c r="I10" s="68"/>
      <c r="J10" s="68">
        <f>SUM(J6:J9)</f>
        <v>140572</v>
      </c>
      <c r="K10" s="68"/>
      <c r="L10" s="68"/>
    </row>
    <row r="11" spans="1:12" ht="15.6">
      <c r="A11" s="70" t="s">
        <v>393</v>
      </c>
      <c r="B11" s="70" t="s">
        <v>394</v>
      </c>
      <c r="C11" s="69">
        <v>2040</v>
      </c>
      <c r="D11" s="69">
        <v>2400</v>
      </c>
      <c r="E11" s="69"/>
    </row>
    <row r="12" spans="1:12" ht="15.6">
      <c r="A12" s="70" t="s">
        <v>404</v>
      </c>
      <c r="B12" s="70" t="s">
        <v>405</v>
      </c>
      <c r="C12" s="69">
        <v>2040</v>
      </c>
      <c r="D12" s="69">
        <v>1200</v>
      </c>
      <c r="E12" s="69"/>
    </row>
    <row r="13" spans="1:12" ht="15.6">
      <c r="A13" s="70" t="s">
        <v>399</v>
      </c>
      <c r="B13" s="70" t="s">
        <v>400</v>
      </c>
      <c r="C13" s="69">
        <v>2040</v>
      </c>
      <c r="D13" s="69">
        <v>1200</v>
      </c>
      <c r="E13" s="69"/>
    </row>
    <row r="14" spans="1:12" ht="15.6">
      <c r="A14" s="70" t="s">
        <v>416</v>
      </c>
      <c r="B14" s="70" t="s">
        <v>417</v>
      </c>
      <c r="C14" s="69">
        <v>1680</v>
      </c>
      <c r="D14" s="69">
        <v>1200</v>
      </c>
      <c r="E14" s="69"/>
    </row>
    <row r="15" spans="1:12" ht="15.6">
      <c r="A15" s="70" t="s">
        <v>418</v>
      </c>
      <c r="B15" s="70" t="s">
        <v>419</v>
      </c>
      <c r="C15" s="69">
        <v>600</v>
      </c>
      <c r="D15" s="69">
        <v>1200</v>
      </c>
      <c r="E15" s="69"/>
      <c r="I15" s="67">
        <f>J10/120</f>
        <v>1171.4333333333334</v>
      </c>
    </row>
    <row r="16" spans="1:12" ht="15.6">
      <c r="A16" s="70" t="s">
        <v>390</v>
      </c>
      <c r="B16" s="70" t="s">
        <v>391</v>
      </c>
      <c r="C16" s="69">
        <v>3600</v>
      </c>
      <c r="D16" s="69">
        <v>1200</v>
      </c>
      <c r="E16" s="69"/>
    </row>
    <row r="17" spans="1:5" ht="15.6">
      <c r="A17" s="70" t="s">
        <v>406</v>
      </c>
      <c r="B17" s="70" t="s">
        <v>407</v>
      </c>
      <c r="C17" s="69">
        <v>2280</v>
      </c>
      <c r="D17" s="69">
        <v>1200</v>
      </c>
      <c r="E17" s="69"/>
    </row>
    <row r="18" spans="1:5" ht="15.6">
      <c r="A18" s="70" t="s">
        <v>408</v>
      </c>
      <c r="B18" s="70" t="s">
        <v>409</v>
      </c>
      <c r="C18" s="69">
        <v>1800</v>
      </c>
      <c r="D18" s="69">
        <v>1200</v>
      </c>
      <c r="E18" s="69"/>
    </row>
    <row r="19" spans="1:5" ht="15.6">
      <c r="A19" s="70" t="s">
        <v>414</v>
      </c>
      <c r="B19" s="70" t="s">
        <v>415</v>
      </c>
      <c r="C19" s="69">
        <v>1800</v>
      </c>
      <c r="D19" s="69">
        <v>1200</v>
      </c>
      <c r="E19" s="69"/>
    </row>
    <row r="20" spans="1:5" ht="15.6">
      <c r="A20" s="70" t="s">
        <v>410</v>
      </c>
      <c r="B20" s="70" t="s">
        <v>411</v>
      </c>
      <c r="C20" s="69">
        <v>1800</v>
      </c>
      <c r="D20" s="69">
        <v>2400</v>
      </c>
      <c r="E20" s="69"/>
    </row>
    <row r="21" spans="1:5" ht="15.6">
      <c r="A21" s="70" t="s">
        <v>395</v>
      </c>
      <c r="B21" s="70" t="s">
        <v>396</v>
      </c>
      <c r="C21" s="69">
        <v>1800</v>
      </c>
      <c r="D21" s="69">
        <v>2400</v>
      </c>
      <c r="E21" s="69"/>
    </row>
    <row r="22" spans="1:5" ht="15.6">
      <c r="A22" s="70" t="s">
        <v>420</v>
      </c>
      <c r="B22" s="70" t="s">
        <v>421</v>
      </c>
      <c r="C22" s="69">
        <v>600</v>
      </c>
      <c r="D22" s="69">
        <v>2400</v>
      </c>
      <c r="E22" s="69"/>
    </row>
    <row r="23" spans="1:5" ht="15.6">
      <c r="A23" s="70" t="s">
        <v>388</v>
      </c>
      <c r="B23" s="70" t="s">
        <v>389</v>
      </c>
      <c r="C23" s="69">
        <v>240</v>
      </c>
      <c r="D23" s="69">
        <v>2400</v>
      </c>
      <c r="E23" s="69"/>
    </row>
    <row r="24" spans="1:5" ht="15.6">
      <c r="A24" s="70" t="s">
        <v>384</v>
      </c>
      <c r="B24" s="70" t="s">
        <v>385</v>
      </c>
      <c r="C24" s="69">
        <v>2160</v>
      </c>
      <c r="D24" s="69">
        <v>2400</v>
      </c>
      <c r="E24" s="69"/>
    </row>
    <row r="25" spans="1:5" ht="15.6">
      <c r="A25" s="70" t="s">
        <v>386</v>
      </c>
      <c r="B25" s="70" t="s">
        <v>387</v>
      </c>
      <c r="C25" s="69">
        <v>480</v>
      </c>
      <c r="D25" s="69">
        <v>2400</v>
      </c>
      <c r="E25" s="69"/>
    </row>
    <row r="26" spans="1:5" ht="15.6">
      <c r="A26" s="70" t="s">
        <v>422</v>
      </c>
      <c r="B26" s="70" t="s">
        <v>423</v>
      </c>
      <c r="C26" s="69">
        <v>360</v>
      </c>
      <c r="D26" s="69">
        <v>2160</v>
      </c>
      <c r="E26" s="69"/>
    </row>
    <row r="27" spans="1:5" ht="15.6">
      <c r="A27" s="70" t="s">
        <v>424</v>
      </c>
      <c r="B27" s="70" t="s">
        <v>425</v>
      </c>
      <c r="C27" s="69">
        <v>360</v>
      </c>
      <c r="D27" s="69">
        <v>2400</v>
      </c>
      <c r="E27" s="69"/>
    </row>
    <row r="28" spans="1:5" ht="15.6">
      <c r="A28" s="71" t="s">
        <v>461</v>
      </c>
      <c r="B28" s="71" t="s">
        <v>462</v>
      </c>
      <c r="C28" s="69">
        <v>360</v>
      </c>
      <c r="D28" s="69">
        <v>1920</v>
      </c>
      <c r="E28" s="69"/>
    </row>
    <row r="29" spans="1:5" ht="15.6">
      <c r="A29" s="71" t="s">
        <v>463</v>
      </c>
      <c r="B29" s="71" t="s">
        <v>464</v>
      </c>
      <c r="C29" s="69">
        <v>360</v>
      </c>
      <c r="D29" s="69">
        <v>1920</v>
      </c>
      <c r="E29" s="69"/>
    </row>
    <row r="30" spans="1:5" ht="15.6">
      <c r="A30" s="71" t="s">
        <v>465</v>
      </c>
      <c r="B30" s="71" t="s">
        <v>466</v>
      </c>
      <c r="C30" s="69">
        <v>360</v>
      </c>
      <c r="D30" s="69">
        <v>1920</v>
      </c>
      <c r="E30" s="69"/>
    </row>
    <row r="31" spans="1:5" ht="15.6">
      <c r="A31" s="71" t="s">
        <v>467</v>
      </c>
      <c r="B31" s="72" t="s">
        <v>468</v>
      </c>
      <c r="C31" s="69">
        <v>360</v>
      </c>
      <c r="D31" s="69">
        <v>1920</v>
      </c>
      <c r="E31" s="69"/>
    </row>
    <row r="32" spans="1:5" ht="15.6">
      <c r="A32" s="71" t="s">
        <v>469</v>
      </c>
      <c r="B32" s="71" t="s">
        <v>470</v>
      </c>
      <c r="C32" s="69">
        <v>480</v>
      </c>
      <c r="D32" s="69">
        <v>1920</v>
      </c>
      <c r="E32" s="69"/>
    </row>
    <row r="33" spans="1:8" ht="15.6">
      <c r="A33" s="71" t="s">
        <v>471</v>
      </c>
      <c r="B33" s="71" t="s">
        <v>472</v>
      </c>
      <c r="C33" s="69">
        <v>480</v>
      </c>
      <c r="D33" s="69">
        <v>2400</v>
      </c>
      <c r="E33" s="69"/>
    </row>
    <row r="34" spans="1:8" ht="15.6">
      <c r="A34" s="71" t="s">
        <v>473</v>
      </c>
      <c r="B34" s="71" t="s">
        <v>474</v>
      </c>
      <c r="C34" s="69">
        <v>480</v>
      </c>
      <c r="D34" s="69">
        <v>2400</v>
      </c>
      <c r="E34" s="69"/>
    </row>
    <row r="35" spans="1:8" ht="15.6">
      <c r="A35" s="71" t="s">
        <v>475</v>
      </c>
      <c r="B35" s="71" t="s">
        <v>476</v>
      </c>
      <c r="C35" s="69">
        <v>960</v>
      </c>
      <c r="D35" s="69">
        <v>2400</v>
      </c>
      <c r="E35" s="69"/>
    </row>
    <row r="36" spans="1:8" ht="15.6">
      <c r="A36" s="71" t="s">
        <v>401</v>
      </c>
      <c r="B36" s="72" t="s">
        <v>402</v>
      </c>
      <c r="C36" s="69">
        <v>960</v>
      </c>
      <c r="D36" s="69">
        <v>2400</v>
      </c>
      <c r="E36" s="69"/>
    </row>
    <row r="37" spans="1:8" ht="15.6">
      <c r="A37" s="71" t="s">
        <v>477</v>
      </c>
      <c r="B37" s="71" t="s">
        <v>478</v>
      </c>
      <c r="C37" s="69">
        <v>480</v>
      </c>
      <c r="D37" s="69">
        <v>2400</v>
      </c>
      <c r="E37" s="69"/>
    </row>
    <row r="38" spans="1:8" ht="15.6">
      <c r="A38" s="71" t="s">
        <v>479</v>
      </c>
      <c r="B38" s="71" t="s">
        <v>480</v>
      </c>
      <c r="C38" s="69">
        <v>480</v>
      </c>
      <c r="D38" s="69">
        <v>960</v>
      </c>
      <c r="E38" s="69"/>
    </row>
    <row r="39" spans="1:8" ht="15.6">
      <c r="A39" s="71" t="s">
        <v>481</v>
      </c>
      <c r="B39" s="71" t="s">
        <v>482</v>
      </c>
      <c r="C39" s="69">
        <v>480</v>
      </c>
      <c r="D39" s="69">
        <v>960</v>
      </c>
      <c r="E39" s="69"/>
    </row>
    <row r="40" spans="1:8" ht="15.6">
      <c r="A40" s="71" t="s">
        <v>483</v>
      </c>
      <c r="B40" s="71" t="s">
        <v>484</v>
      </c>
      <c r="C40" s="69">
        <v>480</v>
      </c>
      <c r="D40" s="69">
        <v>960</v>
      </c>
      <c r="E40" s="69"/>
    </row>
    <row r="41" spans="1:8" ht="15.6">
      <c r="A41" s="71" t="s">
        <v>485</v>
      </c>
      <c r="B41" s="71" t="s">
        <v>486</v>
      </c>
      <c r="C41" s="69">
        <v>240</v>
      </c>
      <c r="D41" s="69">
        <v>960</v>
      </c>
      <c r="E41" s="69"/>
    </row>
    <row r="42" spans="1:8" ht="15.6">
      <c r="A42" s="71" t="s">
        <v>487</v>
      </c>
      <c r="B42" s="71" t="s">
        <v>488</v>
      </c>
      <c r="C42" s="69">
        <v>240</v>
      </c>
      <c r="D42" s="69">
        <v>1920</v>
      </c>
      <c r="E42" s="69"/>
    </row>
    <row r="43" spans="1:8" ht="15.6">
      <c r="A43" s="71" t="s">
        <v>489</v>
      </c>
      <c r="B43" s="71" t="s">
        <v>490</v>
      </c>
      <c r="C43" s="69">
        <v>652</v>
      </c>
      <c r="D43" s="69">
        <v>960</v>
      </c>
      <c r="E43" s="69"/>
      <c r="H43" s="67" t="s">
        <v>25</v>
      </c>
    </row>
    <row r="44" spans="1:8" ht="15.6">
      <c r="A44" s="71" t="s">
        <v>491</v>
      </c>
      <c r="B44" s="71" t="s">
        <v>492</v>
      </c>
      <c r="C44" s="69">
        <v>480</v>
      </c>
      <c r="D44" s="69">
        <v>2400</v>
      </c>
      <c r="E44" s="69"/>
      <c r="H44" s="67" t="s">
        <v>25</v>
      </c>
    </row>
    <row r="45" spans="1:8" ht="15.6">
      <c r="A45" s="71" t="s">
        <v>493</v>
      </c>
      <c r="B45" s="71" t="s">
        <v>494</v>
      </c>
      <c r="C45" s="69">
        <v>960</v>
      </c>
      <c r="D45" s="69">
        <v>960</v>
      </c>
      <c r="E45" s="69"/>
    </row>
    <row r="46" spans="1:8" ht="15.6">
      <c r="A46" s="71" t="s">
        <v>495</v>
      </c>
      <c r="B46" s="71" t="s">
        <v>496</v>
      </c>
      <c r="C46" s="69">
        <v>480</v>
      </c>
      <c r="D46" s="69">
        <v>960</v>
      </c>
      <c r="E46" s="69"/>
    </row>
    <row r="47" spans="1:8" ht="15.6">
      <c r="A47" s="71" t="s">
        <v>497</v>
      </c>
      <c r="B47" s="71" t="s">
        <v>498</v>
      </c>
      <c r="C47" s="69">
        <v>480</v>
      </c>
      <c r="D47" s="69">
        <v>720</v>
      </c>
      <c r="E47" s="69"/>
    </row>
    <row r="48" spans="1:8" ht="15.6">
      <c r="A48" s="71" t="s">
        <v>499</v>
      </c>
      <c r="B48" s="71" t="s">
        <v>500</v>
      </c>
      <c r="C48" s="69">
        <v>960</v>
      </c>
      <c r="D48" s="69">
        <v>1200</v>
      </c>
      <c r="E48" s="69"/>
    </row>
    <row r="49" spans="1:5" ht="15.6">
      <c r="A49" s="71" t="s">
        <v>501</v>
      </c>
      <c r="B49" s="71" t="s">
        <v>502</v>
      </c>
      <c r="C49" s="69">
        <v>960</v>
      </c>
      <c r="D49" s="69">
        <v>960</v>
      </c>
      <c r="E49" s="69"/>
    </row>
    <row r="50" spans="1:5" ht="15.6">
      <c r="A50" s="71" t="s">
        <v>503</v>
      </c>
      <c r="B50" s="71" t="s">
        <v>504</v>
      </c>
      <c r="C50" s="69">
        <v>960</v>
      </c>
      <c r="D50" s="69">
        <v>960</v>
      </c>
      <c r="E50" s="69"/>
    </row>
    <row r="51" spans="1:5" ht="15.6">
      <c r="A51" s="71" t="s">
        <v>401</v>
      </c>
      <c r="B51" s="71" t="s">
        <v>403</v>
      </c>
      <c r="C51" s="69">
        <v>960</v>
      </c>
      <c r="D51" s="69">
        <v>960</v>
      </c>
      <c r="E51" s="69"/>
    </row>
    <row r="52" spans="1:5" ht="15.6">
      <c r="A52" s="71" t="s">
        <v>505</v>
      </c>
      <c r="B52" s="71" t="s">
        <v>506</v>
      </c>
      <c r="C52" s="69">
        <v>480</v>
      </c>
      <c r="D52" s="69">
        <v>960</v>
      </c>
      <c r="E52" s="69"/>
    </row>
    <row r="53" spans="1:5" ht="15.6">
      <c r="A53" s="71" t="s">
        <v>507</v>
      </c>
      <c r="B53" s="71" t="s">
        <v>508</v>
      </c>
      <c r="C53" s="69">
        <v>240</v>
      </c>
      <c r="D53" s="69">
        <v>960</v>
      </c>
      <c r="E53" s="69"/>
    </row>
    <row r="54" spans="1:5" ht="15.6">
      <c r="A54" s="71" t="s">
        <v>509</v>
      </c>
      <c r="B54" s="71" t="s">
        <v>510</v>
      </c>
      <c r="C54" s="69">
        <v>240</v>
      </c>
      <c r="D54" s="69">
        <v>960</v>
      </c>
      <c r="E54" s="69"/>
    </row>
    <row r="55" spans="1:5">
      <c r="A55" s="190" t="s">
        <v>85</v>
      </c>
      <c r="B55" s="190"/>
      <c r="C55" s="69">
        <f>SUM(C4:C54)</f>
        <v>51292</v>
      </c>
      <c r="D55" s="69">
        <f>SUM(D4:D54)</f>
        <v>89280</v>
      </c>
      <c r="E55" s="69">
        <f>SUM(C55:D55)</f>
        <v>140572</v>
      </c>
    </row>
    <row r="57" spans="1:5">
      <c r="E57" s="67">
        <v>140572</v>
      </c>
    </row>
  </sheetData>
  <mergeCells count="5">
    <mergeCell ref="A55:B55"/>
    <mergeCell ref="A1:E1"/>
    <mergeCell ref="A2:A3"/>
    <mergeCell ref="B2:B3"/>
    <mergeCell ref="C2:D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2E05-E5E4-4EB8-AFC3-93A73CCA7FCB}">
  <dimension ref="A1:G6"/>
  <sheetViews>
    <sheetView workbookViewId="0">
      <selection activeCell="D4" sqref="D4:D5"/>
    </sheetView>
  </sheetViews>
  <sheetFormatPr defaultRowHeight="15.6"/>
  <cols>
    <col min="1" max="1" width="10.6640625" style="45" customWidth="1"/>
    <col min="2" max="2" width="22.88671875" style="37" customWidth="1"/>
    <col min="3" max="3" width="42.109375" style="38" customWidth="1"/>
    <col min="4" max="4" width="12.77734375" style="38" customWidth="1"/>
    <col min="5" max="5" width="21.5546875" style="38" customWidth="1"/>
    <col min="6" max="6" width="24.88671875" style="38" customWidth="1"/>
    <col min="7" max="7" width="25.109375" style="38" customWidth="1"/>
    <col min="8" max="16384" width="8.88671875" style="38"/>
  </cols>
  <sheetData>
    <row r="1" spans="1:7" ht="48.6" customHeight="1">
      <c r="A1" s="192" t="s">
        <v>316</v>
      </c>
      <c r="B1" s="192"/>
      <c r="C1" s="192"/>
      <c r="D1" s="192"/>
      <c r="E1" s="192"/>
    </row>
    <row r="2" spans="1:7" ht="48.6" customHeight="1">
      <c r="A2" s="39" t="s">
        <v>194</v>
      </c>
      <c r="B2" s="40" t="s">
        <v>199</v>
      </c>
      <c r="C2" s="41" t="s">
        <v>196</v>
      </c>
      <c r="D2" s="41" t="s">
        <v>49</v>
      </c>
      <c r="E2" s="41" t="s">
        <v>51</v>
      </c>
      <c r="F2" s="41"/>
    </row>
    <row r="3" spans="1:7" ht="31.2">
      <c r="A3" s="39">
        <v>1</v>
      </c>
      <c r="B3" s="40" t="s">
        <v>317</v>
      </c>
      <c r="C3" s="41"/>
      <c r="D3" s="41">
        <v>930</v>
      </c>
      <c r="E3" s="41" t="s">
        <v>318</v>
      </c>
      <c r="F3" s="46" t="s">
        <v>552</v>
      </c>
      <c r="G3" s="38" t="s">
        <v>375</v>
      </c>
    </row>
    <row r="4" spans="1:7">
      <c r="A4" s="39">
        <v>2</v>
      </c>
      <c r="B4" s="40" t="s">
        <v>372</v>
      </c>
      <c r="C4" s="41" t="s">
        <v>330</v>
      </c>
      <c r="D4" s="41">
        <v>540</v>
      </c>
      <c r="E4" s="41" t="s">
        <v>319</v>
      </c>
      <c r="F4" s="94" t="s">
        <v>322</v>
      </c>
      <c r="G4" s="38" t="s">
        <v>375</v>
      </c>
    </row>
    <row r="5" spans="1:7">
      <c r="A5" s="39">
        <v>3</v>
      </c>
      <c r="B5" s="40" t="s">
        <v>371</v>
      </c>
      <c r="C5" s="41" t="s">
        <v>373</v>
      </c>
      <c r="D5" s="41">
        <v>600</v>
      </c>
      <c r="E5" s="41" t="s">
        <v>319</v>
      </c>
      <c r="F5" s="94" t="s">
        <v>322</v>
      </c>
      <c r="G5" s="38" t="s">
        <v>374</v>
      </c>
    </row>
    <row r="6" spans="1:7">
      <c r="A6" s="39"/>
      <c r="B6" s="40" t="s">
        <v>553</v>
      </c>
      <c r="C6" s="41"/>
      <c r="D6" s="41"/>
      <c r="E6" s="41"/>
      <c r="F6" s="94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EB04-9940-494E-9523-FE6FCBE54755}">
  <dimension ref="A1:J51"/>
  <sheetViews>
    <sheetView topLeftCell="B32" workbookViewId="0">
      <selection activeCell="F49" sqref="F49"/>
    </sheetView>
  </sheetViews>
  <sheetFormatPr defaultRowHeight="33" customHeight="1"/>
  <cols>
    <col min="1" max="1" width="10.6640625" style="37" customWidth="1"/>
    <col min="2" max="2" width="10.6640625" style="45" customWidth="1"/>
    <col min="3" max="3" width="22.88671875" style="37" customWidth="1"/>
    <col min="4" max="4" width="42.109375" style="38" customWidth="1"/>
    <col min="5" max="5" width="12.77734375" style="38" customWidth="1"/>
    <col min="6" max="6" width="29.6640625" style="38" customWidth="1"/>
    <col min="7" max="7" width="14.6640625" style="38" customWidth="1"/>
    <col min="8" max="8" width="11.88671875" style="38" customWidth="1"/>
    <col min="9" max="9" width="8.88671875" style="38"/>
    <col min="10" max="10" width="13.44140625" style="38" customWidth="1"/>
    <col min="11" max="16384" width="8.88671875" style="38"/>
  </cols>
  <sheetData>
    <row r="1" spans="1:10" ht="48.6" customHeight="1">
      <c r="B1" s="192" t="s">
        <v>315</v>
      </c>
      <c r="C1" s="192"/>
      <c r="D1" s="192"/>
      <c r="E1" s="192"/>
      <c r="F1" s="192"/>
    </row>
    <row r="2" spans="1:10" ht="48.6" customHeight="1">
      <c r="B2" s="39" t="s">
        <v>194</v>
      </c>
      <c r="C2" s="40" t="s">
        <v>199</v>
      </c>
      <c r="D2" s="41" t="s">
        <v>196</v>
      </c>
      <c r="E2" s="41" t="s">
        <v>49</v>
      </c>
      <c r="F2" s="41" t="s">
        <v>51</v>
      </c>
    </row>
    <row r="3" spans="1:10" ht="48.6" customHeight="1">
      <c r="B3" s="39">
        <v>1</v>
      </c>
      <c r="C3" s="40" t="s">
        <v>203</v>
      </c>
      <c r="D3" s="41" t="s">
        <v>204</v>
      </c>
      <c r="E3" s="41">
        <v>52676</v>
      </c>
      <c r="F3" s="42" t="s">
        <v>170</v>
      </c>
      <c r="G3" s="38" t="s">
        <v>25</v>
      </c>
    </row>
    <row r="4" spans="1:10" ht="48.6" customHeight="1">
      <c r="B4" s="202">
        <v>2</v>
      </c>
      <c r="C4" s="196" t="s">
        <v>209</v>
      </c>
      <c r="D4" s="41" t="s">
        <v>331</v>
      </c>
      <c r="E4" s="41"/>
      <c r="F4" s="42" t="s">
        <v>328</v>
      </c>
    </row>
    <row r="5" spans="1:10" ht="48.6" customHeight="1">
      <c r="B5" s="203"/>
      <c r="C5" s="198"/>
      <c r="D5" s="41" t="s">
        <v>332</v>
      </c>
      <c r="E5" s="40">
        <v>3000</v>
      </c>
      <c r="F5" s="41" t="s">
        <v>335</v>
      </c>
      <c r="G5" s="38" t="s">
        <v>25</v>
      </c>
    </row>
    <row r="6" spans="1:10" ht="33" customHeight="1">
      <c r="A6" s="193" t="s">
        <v>181</v>
      </c>
      <c r="B6" s="39">
        <v>3</v>
      </c>
      <c r="C6" s="205" t="s">
        <v>202</v>
      </c>
      <c r="D6" s="40" t="s">
        <v>211</v>
      </c>
      <c r="E6" s="41">
        <v>361648</v>
      </c>
      <c r="F6" s="204" t="s">
        <v>175</v>
      </c>
      <c r="G6" s="208" t="s">
        <v>311</v>
      </c>
      <c r="H6" s="41" t="s">
        <v>313</v>
      </c>
      <c r="I6" s="41" t="s">
        <v>312</v>
      </c>
      <c r="J6" s="41" t="s">
        <v>49</v>
      </c>
    </row>
    <row r="7" spans="1:10" ht="33" customHeight="1">
      <c r="A7" s="194"/>
      <c r="B7" s="43">
        <v>4</v>
      </c>
      <c r="C7" s="205"/>
      <c r="D7" s="40" t="s">
        <v>176</v>
      </c>
      <c r="E7" s="41">
        <v>14315</v>
      </c>
      <c r="F7" s="204"/>
      <c r="G7" s="208"/>
      <c r="H7" s="8">
        <v>470</v>
      </c>
      <c r="I7" s="8">
        <v>9.5</v>
      </c>
      <c r="J7" s="8">
        <f>H7*I7</f>
        <v>4465</v>
      </c>
    </row>
    <row r="8" spans="1:10" ht="33" customHeight="1">
      <c r="A8" s="194"/>
      <c r="B8" s="39">
        <v>5</v>
      </c>
      <c r="C8" s="205"/>
      <c r="D8" s="44" t="s">
        <v>179</v>
      </c>
      <c r="E8" s="41">
        <v>1000</v>
      </c>
      <c r="F8" s="46" t="s">
        <v>180</v>
      </c>
      <c r="H8" s="8">
        <v>500</v>
      </c>
      <c r="I8" s="8">
        <v>12.5</v>
      </c>
      <c r="J8" s="8">
        <f>H8*I8</f>
        <v>6250</v>
      </c>
    </row>
    <row r="9" spans="1:10" ht="33" customHeight="1">
      <c r="A9" s="194"/>
      <c r="B9" s="43">
        <v>6</v>
      </c>
      <c r="C9" s="205" t="s">
        <v>189</v>
      </c>
      <c r="D9" s="41" t="s">
        <v>95</v>
      </c>
      <c r="E9" s="95">
        <v>600</v>
      </c>
      <c r="F9" s="41" t="s">
        <v>33</v>
      </c>
      <c r="H9" s="8">
        <v>15</v>
      </c>
      <c r="I9" s="8">
        <v>240</v>
      </c>
      <c r="J9" s="8">
        <f>H9*I9</f>
        <v>3600</v>
      </c>
    </row>
    <row r="10" spans="1:10" ht="33" customHeight="1">
      <c r="A10" s="194"/>
      <c r="B10" s="39">
        <v>7</v>
      </c>
      <c r="C10" s="205"/>
      <c r="D10" s="41" t="s">
        <v>147</v>
      </c>
      <c r="E10" s="95">
        <v>240</v>
      </c>
      <c r="F10" s="41" t="s">
        <v>33</v>
      </c>
    </row>
    <row r="11" spans="1:10" ht="33" customHeight="1">
      <c r="A11" s="195"/>
      <c r="B11" s="43">
        <v>8</v>
      </c>
      <c r="C11" s="205"/>
      <c r="D11" s="41" t="s">
        <v>94</v>
      </c>
      <c r="E11" s="95">
        <v>6000</v>
      </c>
      <c r="F11" s="41" t="s">
        <v>33</v>
      </c>
    </row>
    <row r="12" spans="1:10" ht="33" customHeight="1">
      <c r="A12" s="196" t="s">
        <v>177</v>
      </c>
      <c r="B12" s="39">
        <v>9</v>
      </c>
      <c r="C12" s="196" t="s">
        <v>201</v>
      </c>
      <c r="D12" s="41" t="s">
        <v>178</v>
      </c>
      <c r="E12" s="41">
        <v>12000</v>
      </c>
      <c r="F12" s="46" t="s">
        <v>180</v>
      </c>
    </row>
    <row r="13" spans="1:10" ht="33" customHeight="1">
      <c r="A13" s="197"/>
      <c r="B13" s="43">
        <v>10</v>
      </c>
      <c r="C13" s="197"/>
      <c r="D13" s="41" t="s">
        <v>182</v>
      </c>
      <c r="E13" s="41">
        <v>5800</v>
      </c>
      <c r="F13" s="46" t="s">
        <v>180</v>
      </c>
    </row>
    <row r="14" spans="1:10" ht="33" customHeight="1">
      <c r="A14" s="197"/>
      <c r="B14" s="39">
        <v>11</v>
      </c>
      <c r="C14" s="197"/>
      <c r="D14" s="41" t="s">
        <v>122</v>
      </c>
      <c r="E14" s="41">
        <v>100</v>
      </c>
      <c r="F14" s="41" t="s">
        <v>136</v>
      </c>
    </row>
    <row r="15" spans="1:10" ht="33" customHeight="1">
      <c r="A15" s="198"/>
      <c r="B15" s="43">
        <v>12</v>
      </c>
      <c r="C15" s="198"/>
      <c r="D15" s="41" t="s">
        <v>123</v>
      </c>
      <c r="E15" s="41">
        <v>3000</v>
      </c>
      <c r="F15" s="41" t="s">
        <v>124</v>
      </c>
    </row>
    <row r="16" spans="1:10" ht="33" customHeight="1">
      <c r="A16" s="196" t="s">
        <v>183</v>
      </c>
      <c r="B16" s="39">
        <v>13</v>
      </c>
      <c r="C16" s="193" t="s">
        <v>200</v>
      </c>
      <c r="D16" s="41" t="s">
        <v>185</v>
      </c>
      <c r="E16" s="41">
        <v>18240</v>
      </c>
      <c r="F16" s="199" t="s">
        <v>187</v>
      </c>
      <c r="G16" s="38" t="s">
        <v>25</v>
      </c>
    </row>
    <row r="17" spans="1:7" ht="33" customHeight="1">
      <c r="A17" s="197"/>
      <c r="B17" s="43">
        <v>14</v>
      </c>
      <c r="C17" s="194"/>
      <c r="D17" s="41" t="s">
        <v>184</v>
      </c>
      <c r="E17" s="41">
        <v>9760</v>
      </c>
      <c r="F17" s="200"/>
      <c r="G17" s="38" t="s">
        <v>25</v>
      </c>
    </row>
    <row r="18" spans="1:7" ht="33" customHeight="1">
      <c r="A18" s="197"/>
      <c r="B18" s="39">
        <v>15</v>
      </c>
      <c r="C18" s="194"/>
      <c r="D18" s="41" t="s">
        <v>188</v>
      </c>
      <c r="E18" s="41">
        <v>11400</v>
      </c>
      <c r="F18" s="200"/>
    </row>
    <row r="19" spans="1:7" ht="33" customHeight="1">
      <c r="A19" s="198"/>
      <c r="B19" s="43">
        <v>16</v>
      </c>
      <c r="C19" s="195"/>
      <c r="D19" s="41" t="s">
        <v>186</v>
      </c>
      <c r="E19" s="41">
        <v>3648</v>
      </c>
      <c r="F19" s="201"/>
    </row>
    <row r="20" spans="1:7" ht="33" customHeight="1">
      <c r="A20" s="193" t="s">
        <v>173</v>
      </c>
      <c r="B20" s="39">
        <v>17</v>
      </c>
      <c r="C20" s="196" t="s">
        <v>190</v>
      </c>
      <c r="D20" s="41" t="s">
        <v>235</v>
      </c>
      <c r="E20" s="95">
        <v>1140</v>
      </c>
      <c r="F20" s="41" t="s">
        <v>33</v>
      </c>
    </row>
    <row r="21" spans="1:7" ht="33" customHeight="1">
      <c r="A21" s="194"/>
      <c r="B21" s="43">
        <v>18</v>
      </c>
      <c r="C21" s="197"/>
      <c r="D21" s="41" t="s">
        <v>236</v>
      </c>
      <c r="E21" s="95">
        <v>500</v>
      </c>
      <c r="F21" s="41" t="s">
        <v>33</v>
      </c>
    </row>
    <row r="22" spans="1:7" ht="33" customHeight="1">
      <c r="A22" s="194"/>
      <c r="B22" s="39">
        <v>19</v>
      </c>
      <c r="C22" s="197"/>
      <c r="D22" s="41" t="s">
        <v>237</v>
      </c>
      <c r="E22" s="95">
        <v>480</v>
      </c>
      <c r="F22" s="41" t="s">
        <v>33</v>
      </c>
    </row>
    <row r="23" spans="1:7" ht="33" customHeight="1">
      <c r="A23" s="194"/>
      <c r="B23" s="43">
        <v>20</v>
      </c>
      <c r="C23" s="197"/>
      <c r="D23" s="41" t="s">
        <v>238</v>
      </c>
      <c r="E23" s="95">
        <v>4080</v>
      </c>
      <c r="F23" s="41" t="s">
        <v>167</v>
      </c>
    </row>
    <row r="24" spans="1:7" ht="33" customHeight="1">
      <c r="A24" s="194"/>
      <c r="B24" s="39">
        <v>21</v>
      </c>
      <c r="C24" s="197"/>
      <c r="D24" s="41" t="s">
        <v>239</v>
      </c>
      <c r="E24" s="95">
        <v>4440</v>
      </c>
      <c r="F24" s="41" t="s">
        <v>167</v>
      </c>
    </row>
    <row r="25" spans="1:7" ht="33" customHeight="1">
      <c r="A25" s="194"/>
      <c r="B25" s="43">
        <v>22</v>
      </c>
      <c r="C25" s="197"/>
      <c r="D25" s="41" t="s">
        <v>241</v>
      </c>
      <c r="E25" s="95">
        <v>180</v>
      </c>
      <c r="F25" s="41" t="s">
        <v>166</v>
      </c>
    </row>
    <row r="26" spans="1:7" ht="33" customHeight="1">
      <c r="A26" s="194"/>
      <c r="B26" s="39">
        <v>23</v>
      </c>
      <c r="C26" s="197"/>
      <c r="D26" s="41" t="s">
        <v>240</v>
      </c>
      <c r="E26" s="95">
        <v>150</v>
      </c>
      <c r="F26" s="41" t="s">
        <v>166</v>
      </c>
    </row>
    <row r="27" spans="1:7" ht="33" customHeight="1">
      <c r="A27" s="194"/>
      <c r="B27" s="43">
        <v>24</v>
      </c>
      <c r="C27" s="197"/>
      <c r="D27" s="41" t="s">
        <v>242</v>
      </c>
      <c r="E27" s="95">
        <v>820</v>
      </c>
      <c r="F27" s="41" t="s">
        <v>166</v>
      </c>
    </row>
    <row r="28" spans="1:7" ht="33" customHeight="1">
      <c r="A28" s="194"/>
      <c r="B28" s="39">
        <v>25</v>
      </c>
      <c r="C28" s="197"/>
      <c r="D28" s="41" t="s">
        <v>232</v>
      </c>
      <c r="E28" s="41">
        <v>3000</v>
      </c>
      <c r="F28" s="204" t="s">
        <v>168</v>
      </c>
    </row>
    <row r="29" spans="1:7" ht="33" customHeight="1">
      <c r="A29" s="194"/>
      <c r="B29" s="43">
        <v>26</v>
      </c>
      <c r="C29" s="197"/>
      <c r="D29" s="41" t="s">
        <v>233</v>
      </c>
      <c r="E29" s="41">
        <v>3720</v>
      </c>
      <c r="F29" s="204"/>
    </row>
    <row r="30" spans="1:7" ht="33" customHeight="1">
      <c r="A30" s="194"/>
      <c r="B30" s="39">
        <v>27</v>
      </c>
      <c r="C30" s="197"/>
      <c r="D30" s="41" t="s">
        <v>234</v>
      </c>
      <c r="E30" s="41">
        <v>4740</v>
      </c>
      <c r="F30" s="204"/>
    </row>
    <row r="31" spans="1:7" ht="33" customHeight="1">
      <c r="A31" s="194"/>
      <c r="B31" s="43">
        <v>28</v>
      </c>
      <c r="C31" s="197"/>
      <c r="D31" s="41" t="s">
        <v>230</v>
      </c>
      <c r="E31" s="41">
        <v>9828</v>
      </c>
      <c r="F31" s="41" t="s">
        <v>169</v>
      </c>
    </row>
    <row r="32" spans="1:7" ht="33" customHeight="1">
      <c r="A32" s="194"/>
      <c r="B32" s="39">
        <v>29</v>
      </c>
      <c r="C32" s="197"/>
      <c r="D32" s="41" t="s">
        <v>229</v>
      </c>
      <c r="E32" s="41">
        <v>14724</v>
      </c>
      <c r="F32" s="41" t="s">
        <v>169</v>
      </c>
    </row>
    <row r="33" spans="1:10" ht="33" customHeight="1">
      <c r="A33" s="194"/>
      <c r="B33" s="43">
        <v>30</v>
      </c>
      <c r="C33" s="197"/>
      <c r="D33" s="41" t="s">
        <v>231</v>
      </c>
      <c r="E33" s="41">
        <v>1500</v>
      </c>
      <c r="F33" s="41" t="s">
        <v>169</v>
      </c>
    </row>
    <row r="34" spans="1:10" ht="33" customHeight="1">
      <c r="A34" s="194"/>
      <c r="B34" s="39">
        <v>31</v>
      </c>
      <c r="C34" s="197"/>
      <c r="D34" s="41" t="s">
        <v>228</v>
      </c>
      <c r="E34" s="41">
        <v>25092</v>
      </c>
      <c r="F34" s="41" t="s">
        <v>310</v>
      </c>
    </row>
    <row r="35" spans="1:10" ht="33" customHeight="1">
      <c r="A35" s="194"/>
      <c r="B35" s="43">
        <v>32</v>
      </c>
      <c r="C35" s="197"/>
      <c r="D35" s="41" t="s">
        <v>227</v>
      </c>
      <c r="E35" s="41">
        <v>22416</v>
      </c>
      <c r="F35" s="41" t="s">
        <v>310</v>
      </c>
    </row>
    <row r="36" spans="1:10" ht="33" customHeight="1">
      <c r="A36" s="194"/>
      <c r="B36" s="39">
        <v>33</v>
      </c>
      <c r="C36" s="197"/>
      <c r="D36" s="41" t="s">
        <v>226</v>
      </c>
      <c r="E36" s="41">
        <v>12792</v>
      </c>
      <c r="F36" s="41" t="s">
        <v>310</v>
      </c>
    </row>
    <row r="37" spans="1:10" ht="33" customHeight="1">
      <c r="A37" s="194"/>
      <c r="B37" s="43">
        <v>34</v>
      </c>
      <c r="C37" s="197"/>
      <c r="D37" s="41" t="s">
        <v>224</v>
      </c>
      <c r="E37" s="95">
        <v>360</v>
      </c>
      <c r="F37" s="95" t="s">
        <v>314</v>
      </c>
      <c r="G37" s="206" t="s">
        <v>598</v>
      </c>
    </row>
    <row r="38" spans="1:10" ht="33" customHeight="1">
      <c r="A38" s="195"/>
      <c r="B38" s="39">
        <v>35</v>
      </c>
      <c r="C38" s="197"/>
      <c r="D38" s="41" t="s">
        <v>225</v>
      </c>
      <c r="E38" s="95">
        <v>360</v>
      </c>
      <c r="F38" s="95" t="s">
        <v>314</v>
      </c>
      <c r="G38" s="206"/>
    </row>
    <row r="39" spans="1:10" ht="33" customHeight="1">
      <c r="B39" s="43">
        <v>36</v>
      </c>
      <c r="C39" s="197"/>
      <c r="D39" s="41" t="s">
        <v>213</v>
      </c>
      <c r="E39" s="95">
        <v>360</v>
      </c>
      <c r="F39" s="95" t="s">
        <v>314</v>
      </c>
      <c r="G39" s="206"/>
    </row>
    <row r="40" spans="1:10" ht="33" customHeight="1">
      <c r="B40" s="39">
        <v>37</v>
      </c>
      <c r="C40" s="197"/>
      <c r="D40" s="41" t="s">
        <v>212</v>
      </c>
      <c r="E40" s="41">
        <v>5340</v>
      </c>
      <c r="F40" s="41" t="s">
        <v>169</v>
      </c>
    </row>
    <row r="41" spans="1:10" ht="33" customHeight="1">
      <c r="B41" s="39">
        <v>38</v>
      </c>
      <c r="C41" s="197"/>
      <c r="D41" s="41" t="s">
        <v>320</v>
      </c>
      <c r="E41" s="131">
        <v>7520</v>
      </c>
      <c r="F41" s="131" t="s">
        <v>341</v>
      </c>
      <c r="G41" s="207" t="s">
        <v>601</v>
      </c>
      <c r="H41" s="135" t="s">
        <v>25</v>
      </c>
      <c r="I41" s="38" t="s">
        <v>25</v>
      </c>
    </row>
    <row r="42" spans="1:10" ht="33" customHeight="1">
      <c r="B42" s="39">
        <v>39</v>
      </c>
      <c r="C42" s="198"/>
      <c r="D42" s="41" t="s">
        <v>342</v>
      </c>
      <c r="E42" s="131">
        <v>1800</v>
      </c>
      <c r="F42" s="131" t="s">
        <v>341</v>
      </c>
      <c r="G42" s="207"/>
      <c r="I42" s="38" t="s">
        <v>25</v>
      </c>
    </row>
    <row r="43" spans="1:10" ht="33" customHeight="1">
      <c r="E43" s="38">
        <f>SUM(E3:E42)</f>
        <v>628769</v>
      </c>
      <c r="I43" s="38" t="s">
        <v>25</v>
      </c>
      <c r="J43" s="38" t="s">
        <v>25</v>
      </c>
    </row>
    <row r="44" spans="1:10" ht="33" customHeight="1">
      <c r="G44" s="46">
        <f>E41</f>
        <v>7520</v>
      </c>
      <c r="H44" s="46"/>
      <c r="I44" s="46"/>
    </row>
    <row r="45" spans="1:10" ht="33" customHeight="1">
      <c r="G45" s="46">
        <f>E42</f>
        <v>1800</v>
      </c>
      <c r="H45" s="46"/>
      <c r="I45" s="46"/>
    </row>
    <row r="46" spans="1:10" ht="33" customHeight="1">
      <c r="G46" s="46">
        <f>党参育苗基地!D8</f>
        <v>1110</v>
      </c>
      <c r="H46" s="46"/>
      <c r="I46" s="46"/>
    </row>
    <row r="47" spans="1:10" ht="33" customHeight="1">
      <c r="G47" s="46">
        <f>党参育苗基地!D11</f>
        <v>360</v>
      </c>
      <c r="H47" s="46"/>
      <c r="I47" s="46"/>
    </row>
    <row r="48" spans="1:10" ht="33" customHeight="1">
      <c r="G48" s="46">
        <f>党参育苗基地!D12</f>
        <v>600</v>
      </c>
      <c r="H48" s="46"/>
      <c r="I48" s="46"/>
    </row>
    <row r="49" spans="7:9" ht="33" customHeight="1">
      <c r="G49" s="46">
        <f>党参育苗基地!D13</f>
        <v>100</v>
      </c>
      <c r="H49" s="46"/>
      <c r="I49" s="46"/>
    </row>
    <row r="50" spans="7:9" ht="33" customHeight="1">
      <c r="G50" s="136">
        <f>SUM(G44:G49)</f>
        <v>11490</v>
      </c>
      <c r="H50" s="136">
        <v>2000</v>
      </c>
      <c r="I50" s="136">
        <f>G50-H50</f>
        <v>9490</v>
      </c>
    </row>
    <row r="51" spans="7:9" ht="33" customHeight="1">
      <c r="G51" s="46"/>
      <c r="H51" s="46" t="s">
        <v>45</v>
      </c>
      <c r="I51" s="46"/>
    </row>
  </sheetData>
  <mergeCells count="18">
    <mergeCell ref="G37:G39"/>
    <mergeCell ref="G41:G42"/>
    <mergeCell ref="C16:C19"/>
    <mergeCell ref="B1:F1"/>
    <mergeCell ref="F28:F30"/>
    <mergeCell ref="G6:G7"/>
    <mergeCell ref="A20:A38"/>
    <mergeCell ref="A16:A19"/>
    <mergeCell ref="F16:F19"/>
    <mergeCell ref="B4:B5"/>
    <mergeCell ref="C4:C5"/>
    <mergeCell ref="C20:C42"/>
    <mergeCell ref="F6:F7"/>
    <mergeCell ref="A12:A15"/>
    <mergeCell ref="A6:A11"/>
    <mergeCell ref="C6:C8"/>
    <mergeCell ref="C9:C11"/>
    <mergeCell ref="C12:C15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EEA0-5686-4261-B310-1F7FD90664E7}">
  <dimension ref="A1:L10"/>
  <sheetViews>
    <sheetView workbookViewId="0">
      <selection activeCell="D6" sqref="D6"/>
    </sheetView>
  </sheetViews>
  <sheetFormatPr defaultRowHeight="33" customHeight="1"/>
  <cols>
    <col min="1" max="1" width="8.88671875" style="53"/>
    <col min="2" max="2" width="23.77734375" style="53" customWidth="1"/>
    <col min="3" max="3" width="28.5546875" style="53" customWidth="1"/>
    <col min="4" max="4" width="15.33203125" style="53" customWidth="1"/>
    <col min="5" max="5" width="31.21875" style="53" customWidth="1"/>
    <col min="6" max="16384" width="8.88671875" style="53"/>
  </cols>
  <sheetData>
    <row r="1" spans="1:12" ht="33" customHeight="1">
      <c r="A1" s="211" t="s">
        <v>354</v>
      </c>
      <c r="B1" s="211"/>
      <c r="C1" s="211"/>
      <c r="D1" s="211"/>
      <c r="E1" s="211"/>
    </row>
    <row r="2" spans="1:12" ht="33" customHeight="1">
      <c r="A2" s="25" t="s">
        <v>194</v>
      </c>
      <c r="B2" s="25" t="s">
        <v>196</v>
      </c>
      <c r="C2" s="25" t="s">
        <v>49</v>
      </c>
      <c r="D2" s="25" t="s">
        <v>348</v>
      </c>
      <c r="E2" s="25" t="s">
        <v>51</v>
      </c>
    </row>
    <row r="3" spans="1:12" ht="33" customHeight="1">
      <c r="A3" s="25">
        <v>1</v>
      </c>
      <c r="B3" s="25" t="s">
        <v>349</v>
      </c>
      <c r="C3" s="25">
        <v>70000</v>
      </c>
      <c r="D3" s="25" t="s">
        <v>350</v>
      </c>
      <c r="E3" s="25"/>
    </row>
    <row r="4" spans="1:12" ht="33" customHeight="1">
      <c r="A4" s="25">
        <v>2</v>
      </c>
      <c r="B4" s="25" t="s">
        <v>351</v>
      </c>
      <c r="C4" s="25">
        <v>11400</v>
      </c>
      <c r="D4" s="25" t="s">
        <v>352</v>
      </c>
      <c r="E4" s="25"/>
    </row>
    <row r="5" spans="1:12" ht="65.400000000000006" customHeight="1">
      <c r="A5" s="25">
        <v>3</v>
      </c>
      <c r="B5" s="25" t="s">
        <v>291</v>
      </c>
      <c r="C5" s="25">
        <v>12780</v>
      </c>
      <c r="D5" s="25" t="s">
        <v>352</v>
      </c>
      <c r="E5" s="25" t="s">
        <v>353</v>
      </c>
    </row>
    <row r="6" spans="1:12" ht="33" customHeight="1">
      <c r="A6" s="61">
        <v>4</v>
      </c>
      <c r="B6" s="61" t="s">
        <v>355</v>
      </c>
      <c r="C6" s="61">
        <v>2808</v>
      </c>
      <c r="D6" s="61" t="s">
        <v>357</v>
      </c>
      <c r="E6" s="61" t="s">
        <v>433</v>
      </c>
      <c r="J6" s="53" t="s">
        <v>442</v>
      </c>
      <c r="K6" s="53" t="s">
        <v>441</v>
      </c>
      <c r="L6" s="53" t="s">
        <v>443</v>
      </c>
    </row>
    <row r="7" spans="1:12" ht="33" customHeight="1">
      <c r="A7" s="61">
        <v>5</v>
      </c>
      <c r="B7" s="61" t="s">
        <v>356</v>
      </c>
      <c r="C7" s="61">
        <v>646</v>
      </c>
      <c r="D7" s="61" t="s">
        <v>357</v>
      </c>
      <c r="E7" s="61" t="s">
        <v>433</v>
      </c>
      <c r="I7" s="53" t="s">
        <v>440</v>
      </c>
      <c r="J7" s="53">
        <v>3454</v>
      </c>
      <c r="K7" s="53">
        <v>930</v>
      </c>
      <c r="L7" s="53">
        <f>J7-K7</f>
        <v>2524</v>
      </c>
    </row>
    <row r="8" spans="1:12" ht="33" customHeight="1">
      <c r="A8" s="61">
        <v>6</v>
      </c>
      <c r="B8" s="61" t="s">
        <v>358</v>
      </c>
      <c r="C8" s="61">
        <v>2000</v>
      </c>
      <c r="D8" s="61" t="s">
        <v>357</v>
      </c>
      <c r="E8" s="61" t="s">
        <v>433</v>
      </c>
      <c r="I8" s="53" t="s">
        <v>25</v>
      </c>
    </row>
    <row r="9" spans="1:12" ht="33" customHeight="1">
      <c r="A9" s="25">
        <v>7</v>
      </c>
      <c r="B9" s="25" t="s">
        <v>359</v>
      </c>
      <c r="C9" s="25">
        <v>700</v>
      </c>
      <c r="D9" s="25" t="s">
        <v>357</v>
      </c>
      <c r="E9" s="25" t="s">
        <v>362</v>
      </c>
      <c r="H9" s="53">
        <f>C6+C7+C9</f>
        <v>4154</v>
      </c>
      <c r="J9" s="53" t="s">
        <v>25</v>
      </c>
    </row>
    <row r="10" spans="1:12" ht="33" customHeight="1">
      <c r="A10" s="209" t="s">
        <v>85</v>
      </c>
      <c r="B10" s="210"/>
      <c r="C10" s="25">
        <f>SUM(C3:C9)</f>
        <v>100334</v>
      </c>
      <c r="D10" s="25"/>
      <c r="E10" s="25"/>
    </row>
  </sheetData>
  <mergeCells count="2">
    <mergeCell ref="A10:B10"/>
    <mergeCell ref="A1:E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0FAD-7827-4F80-B961-D4EFA23E44C3}">
  <dimension ref="A1:D2"/>
  <sheetViews>
    <sheetView workbookViewId="0">
      <selection activeCell="D10" sqref="D10"/>
    </sheetView>
  </sheetViews>
  <sheetFormatPr defaultRowHeight="33" customHeight="1"/>
  <cols>
    <col min="1" max="1" width="8.88671875" style="64"/>
    <col min="2" max="2" width="26.88671875" style="64" customWidth="1"/>
    <col min="3" max="3" width="20.5546875" style="64" customWidth="1"/>
    <col min="4" max="4" width="22.6640625" style="64" customWidth="1"/>
    <col min="5" max="5" width="8.88671875" style="64"/>
    <col min="6" max="6" width="17.33203125" style="64" customWidth="1"/>
    <col min="7" max="16384" width="8.88671875" style="64"/>
  </cols>
  <sheetData>
    <row r="1" spans="1:4" ht="33" customHeight="1">
      <c r="A1" s="212" t="s">
        <v>436</v>
      </c>
      <c r="B1" s="212"/>
      <c r="C1" s="212"/>
      <c r="D1" s="212"/>
    </row>
    <row r="2" spans="1:4" ht="33" customHeight="1">
      <c r="A2" s="65" t="s">
        <v>194</v>
      </c>
      <c r="B2" s="65" t="s">
        <v>435</v>
      </c>
      <c r="C2" s="65" t="s">
        <v>49</v>
      </c>
      <c r="D2" s="65" t="s">
        <v>51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44DA-B491-4B5F-9FDC-29FDCE5920B7}">
  <dimension ref="A1:D18"/>
  <sheetViews>
    <sheetView topLeftCell="A7" workbookViewId="0">
      <selection activeCell="I16" sqref="I16"/>
    </sheetView>
  </sheetViews>
  <sheetFormatPr defaultRowHeight="33" customHeight="1"/>
  <cols>
    <col min="2" max="2" width="32.77734375" customWidth="1"/>
    <col min="3" max="3" width="22.88671875" customWidth="1"/>
    <col min="4" max="4" width="22.21875" customWidth="1"/>
  </cols>
  <sheetData>
    <row r="1" spans="1:4" ht="33" customHeight="1">
      <c r="A1" s="213" t="s">
        <v>512</v>
      </c>
      <c r="B1" s="213"/>
      <c r="C1" s="213"/>
      <c r="D1" s="213"/>
    </row>
    <row r="2" spans="1:4" ht="33" customHeight="1">
      <c r="A2" s="65">
        <v>1</v>
      </c>
      <c r="B2" s="65" t="s">
        <v>513</v>
      </c>
      <c r="C2" s="73">
        <v>46128</v>
      </c>
      <c r="D2" s="65">
        <v>173.88</v>
      </c>
    </row>
    <row r="3" spans="1:4" ht="33" customHeight="1">
      <c r="A3" s="65">
        <v>2</v>
      </c>
      <c r="B3" s="65" t="s">
        <v>514</v>
      </c>
      <c r="C3" s="73">
        <v>46097</v>
      </c>
      <c r="D3" s="65">
        <v>31</v>
      </c>
    </row>
    <row r="4" spans="1:4" ht="33" customHeight="1">
      <c r="A4" s="65">
        <v>3</v>
      </c>
      <c r="B4" s="65" t="s">
        <v>515</v>
      </c>
      <c r="C4" s="73">
        <v>46097</v>
      </c>
      <c r="D4" s="65">
        <v>15</v>
      </c>
    </row>
    <row r="5" spans="1:4" ht="33" customHeight="1">
      <c r="A5" s="65">
        <v>4</v>
      </c>
      <c r="B5" s="65" t="s">
        <v>516</v>
      </c>
      <c r="C5" s="73">
        <v>46097</v>
      </c>
      <c r="D5" s="65">
        <v>98</v>
      </c>
    </row>
    <row r="6" spans="1:4" ht="33" customHeight="1">
      <c r="A6" s="65">
        <v>5</v>
      </c>
      <c r="B6" s="65" t="s">
        <v>517</v>
      </c>
      <c r="C6" s="73">
        <v>46115</v>
      </c>
      <c r="D6" s="65">
        <v>51</v>
      </c>
    </row>
    <row r="7" spans="1:4" ht="33" customHeight="1">
      <c r="A7" s="65">
        <v>6</v>
      </c>
      <c r="B7" s="65" t="s">
        <v>518</v>
      </c>
      <c r="C7" s="73">
        <v>46119</v>
      </c>
      <c r="D7" s="65">
        <v>27</v>
      </c>
    </row>
    <row r="8" spans="1:4" ht="33" customHeight="1">
      <c r="A8" s="65">
        <v>7</v>
      </c>
      <c r="B8" s="65" t="s">
        <v>519</v>
      </c>
      <c r="C8" s="74">
        <v>46034</v>
      </c>
      <c r="D8" s="65">
        <v>840</v>
      </c>
    </row>
    <row r="9" spans="1:4" ht="33" customHeight="1">
      <c r="A9" s="65">
        <v>8</v>
      </c>
      <c r="B9" s="65" t="s">
        <v>520</v>
      </c>
      <c r="C9" s="74">
        <v>46085</v>
      </c>
      <c r="D9" s="65">
        <v>406</v>
      </c>
    </row>
    <row r="10" spans="1:4" ht="33" customHeight="1">
      <c r="A10" s="65">
        <v>9</v>
      </c>
      <c r="B10" s="65" t="s">
        <v>519</v>
      </c>
      <c r="C10" s="74">
        <v>46090</v>
      </c>
      <c r="D10" s="65">
        <v>1253</v>
      </c>
    </row>
    <row r="11" spans="1:4" ht="33" customHeight="1">
      <c r="A11" s="65">
        <v>10</v>
      </c>
      <c r="B11" s="65" t="s">
        <v>22</v>
      </c>
      <c r="C11" s="74">
        <v>46115</v>
      </c>
      <c r="D11" s="65">
        <v>568</v>
      </c>
    </row>
    <row r="12" spans="1:4" ht="33" customHeight="1">
      <c r="A12" s="65">
        <v>11</v>
      </c>
      <c r="B12" s="65" t="s">
        <v>519</v>
      </c>
      <c r="C12" s="74">
        <v>46119</v>
      </c>
      <c r="D12" s="65">
        <v>798</v>
      </c>
    </row>
    <row r="13" spans="1:4" ht="33" customHeight="1">
      <c r="A13" s="65">
        <v>12</v>
      </c>
      <c r="B13" s="65" t="s">
        <v>521</v>
      </c>
      <c r="C13" s="65"/>
      <c r="D13" s="65">
        <v>2500</v>
      </c>
    </row>
    <row r="14" spans="1:4" ht="33" customHeight="1">
      <c r="A14" s="65">
        <v>13</v>
      </c>
      <c r="B14" s="65" t="s">
        <v>522</v>
      </c>
      <c r="C14" s="73">
        <v>46087</v>
      </c>
      <c r="D14" s="65">
        <v>227</v>
      </c>
    </row>
    <row r="15" spans="1:4" ht="33" customHeight="1">
      <c r="A15" s="65">
        <v>14</v>
      </c>
      <c r="B15" s="65" t="s">
        <v>523</v>
      </c>
      <c r="C15" s="74">
        <v>46031</v>
      </c>
      <c r="D15" s="65">
        <v>650</v>
      </c>
    </row>
    <row r="16" spans="1:4" ht="33" customHeight="1">
      <c r="A16" s="65">
        <v>15</v>
      </c>
      <c r="B16" s="65" t="s">
        <v>524</v>
      </c>
      <c r="C16" s="73">
        <v>46128</v>
      </c>
      <c r="D16" s="65">
        <v>78</v>
      </c>
    </row>
    <row r="17" spans="1:4" ht="33" customHeight="1">
      <c r="A17" s="65">
        <v>16</v>
      </c>
      <c r="B17" s="4" t="s">
        <v>525</v>
      </c>
      <c r="C17" s="73">
        <v>46128</v>
      </c>
      <c r="D17" s="65">
        <v>40</v>
      </c>
    </row>
    <row r="18" spans="1:4" ht="33" customHeight="1">
      <c r="A18" s="214" t="s">
        <v>85</v>
      </c>
      <c r="B18" s="214"/>
      <c r="C18" s="214"/>
      <c r="D18" s="65">
        <f>SUM(D2:D17)</f>
        <v>7755.88</v>
      </c>
    </row>
  </sheetData>
  <mergeCells count="2">
    <mergeCell ref="A1:D1"/>
    <mergeCell ref="A18:C18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2583-3DDD-4FD8-BFF0-40F394262C51}">
  <dimension ref="A1:G27"/>
  <sheetViews>
    <sheetView topLeftCell="A16" workbookViewId="0">
      <selection activeCell="E28" sqref="E28"/>
    </sheetView>
  </sheetViews>
  <sheetFormatPr defaultRowHeight="22.8"/>
  <cols>
    <col min="1" max="1" width="8.77734375" style="3" customWidth="1"/>
    <col min="2" max="2" width="12" style="3" customWidth="1"/>
    <col min="3" max="3" width="23.77734375" style="3" customWidth="1"/>
    <col min="4" max="4" width="15.21875" style="83" customWidth="1"/>
    <col min="5" max="5" width="27.21875" style="53" customWidth="1"/>
    <col min="6" max="6" width="26.77734375" style="3" customWidth="1"/>
    <col min="7" max="7" width="97.77734375" style="147" customWidth="1"/>
    <col min="8" max="16384" width="8.88671875" style="3"/>
  </cols>
  <sheetData>
    <row r="1" spans="1:7">
      <c r="A1" s="154" t="s">
        <v>286</v>
      </c>
      <c r="B1" s="154"/>
      <c r="C1" s="154"/>
      <c r="D1" s="154"/>
      <c r="E1" s="154"/>
    </row>
    <row r="2" spans="1:7" ht="21.6" customHeight="1">
      <c r="A2" s="155" t="s">
        <v>52</v>
      </c>
      <c r="B2" s="155"/>
      <c r="C2" s="155"/>
      <c r="D2" s="155"/>
      <c r="E2" s="155"/>
    </row>
    <row r="3" spans="1:7" ht="33" customHeight="1">
      <c r="A3" s="2" t="s">
        <v>195</v>
      </c>
      <c r="B3" s="2" t="s">
        <v>194</v>
      </c>
      <c r="C3" s="2" t="s">
        <v>196</v>
      </c>
      <c r="D3" s="90" t="s">
        <v>49</v>
      </c>
      <c r="E3" s="25" t="s">
        <v>287</v>
      </c>
    </row>
    <row r="4" spans="1:7" ht="33" customHeight="1">
      <c r="A4" s="156" t="s">
        <v>52</v>
      </c>
      <c r="B4" s="2">
        <v>1</v>
      </c>
      <c r="C4" s="2" t="s">
        <v>288</v>
      </c>
      <c r="D4" s="90">
        <v>142000</v>
      </c>
      <c r="E4" s="25" t="s">
        <v>289</v>
      </c>
    </row>
    <row r="5" spans="1:7" ht="33" customHeight="1">
      <c r="A5" s="156"/>
      <c r="B5" s="2">
        <v>2</v>
      </c>
      <c r="C5" s="2" t="s">
        <v>290</v>
      </c>
      <c r="D5" s="90">
        <v>11400</v>
      </c>
      <c r="E5" s="25" t="s">
        <v>248</v>
      </c>
    </row>
    <row r="6" spans="1:7" ht="68.400000000000006" customHeight="1">
      <c r="A6" s="156"/>
      <c r="B6" s="2">
        <v>3</v>
      </c>
      <c r="C6" s="2" t="s">
        <v>291</v>
      </c>
      <c r="D6" s="91">
        <v>12780</v>
      </c>
      <c r="E6" s="25" t="s">
        <v>336</v>
      </c>
      <c r="F6" s="3" t="s">
        <v>25</v>
      </c>
      <c r="G6" s="147" t="s">
        <v>25</v>
      </c>
    </row>
    <row r="7" spans="1:7" ht="33" customHeight="1">
      <c r="A7" s="156"/>
      <c r="B7" s="2">
        <v>4</v>
      </c>
      <c r="C7" s="2" t="s">
        <v>292</v>
      </c>
      <c r="D7" s="90">
        <v>11460</v>
      </c>
      <c r="E7" s="25" t="s">
        <v>289</v>
      </c>
    </row>
    <row r="8" spans="1:7" ht="33" customHeight="1">
      <c r="A8" s="156"/>
      <c r="B8" s="2">
        <v>5</v>
      </c>
      <c r="C8" s="2" t="s">
        <v>293</v>
      </c>
      <c r="D8" s="90">
        <v>3000</v>
      </c>
      <c r="E8" s="25" t="s">
        <v>33</v>
      </c>
    </row>
    <row r="9" spans="1:7" ht="33" customHeight="1">
      <c r="A9" s="157" t="s">
        <v>85</v>
      </c>
      <c r="B9" s="158"/>
      <c r="C9" s="159"/>
      <c r="D9" s="90">
        <f>SUM(D4:D8)</f>
        <v>180640</v>
      </c>
      <c r="E9" s="25"/>
    </row>
    <row r="10" spans="1:7" ht="33" customHeight="1">
      <c r="A10" s="160" t="s">
        <v>48</v>
      </c>
      <c r="B10" s="160"/>
      <c r="C10" s="160"/>
      <c r="D10" s="160"/>
      <c r="E10" s="160"/>
    </row>
    <row r="11" spans="1:7" s="89" customFormat="1" ht="33" customHeight="1">
      <c r="A11" s="87" t="s">
        <v>195</v>
      </c>
      <c r="B11" s="87" t="s">
        <v>194</v>
      </c>
      <c r="C11" s="87" t="s">
        <v>196</v>
      </c>
      <c r="D11" s="92" t="s">
        <v>49</v>
      </c>
      <c r="E11" s="88" t="s">
        <v>294</v>
      </c>
      <c r="G11" s="148"/>
    </row>
    <row r="12" spans="1:7" ht="33" customHeight="1">
      <c r="A12" s="151" t="s">
        <v>48</v>
      </c>
      <c r="B12" s="84">
        <v>1</v>
      </c>
      <c r="C12" s="84" t="s">
        <v>295</v>
      </c>
      <c r="D12" s="90">
        <v>50000</v>
      </c>
      <c r="E12" s="86" t="s">
        <v>296</v>
      </c>
    </row>
    <row r="13" spans="1:7" ht="33" customHeight="1">
      <c r="A13" s="152"/>
      <c r="B13" s="84">
        <v>2</v>
      </c>
      <c r="C13" s="84" t="s">
        <v>123</v>
      </c>
      <c r="D13" s="90">
        <v>3000</v>
      </c>
      <c r="E13" s="86" t="s">
        <v>297</v>
      </c>
    </row>
    <row r="14" spans="1:7" ht="33" customHeight="1">
      <c r="A14" s="152"/>
      <c r="B14" s="84">
        <v>3</v>
      </c>
      <c r="C14" s="84" t="s">
        <v>298</v>
      </c>
      <c r="D14" s="90">
        <v>11460</v>
      </c>
      <c r="E14" s="86" t="s">
        <v>299</v>
      </c>
    </row>
    <row r="15" spans="1:7" ht="33" customHeight="1">
      <c r="A15" s="152"/>
      <c r="B15" s="84">
        <v>4</v>
      </c>
      <c r="C15" s="84" t="s">
        <v>300</v>
      </c>
      <c r="D15" s="90">
        <v>9828</v>
      </c>
      <c r="E15" s="86" t="s">
        <v>299</v>
      </c>
    </row>
    <row r="16" spans="1:7" ht="33" customHeight="1">
      <c r="A16" s="152"/>
      <c r="B16" s="84">
        <v>5</v>
      </c>
      <c r="C16" s="84" t="s">
        <v>301</v>
      </c>
      <c r="D16" s="90">
        <v>16224</v>
      </c>
      <c r="E16" s="86" t="s">
        <v>299</v>
      </c>
    </row>
    <row r="17" spans="1:7" ht="33" customHeight="1">
      <c r="A17" s="152"/>
      <c r="B17" s="84">
        <v>6</v>
      </c>
      <c r="C17" s="84" t="s">
        <v>302</v>
      </c>
      <c r="D17" s="90">
        <v>25092</v>
      </c>
      <c r="E17" s="86" t="s">
        <v>299</v>
      </c>
    </row>
    <row r="18" spans="1:7" ht="33" customHeight="1">
      <c r="A18" s="152"/>
      <c r="B18" s="84">
        <v>7</v>
      </c>
      <c r="C18" s="84" t="s">
        <v>303</v>
      </c>
      <c r="D18" s="90">
        <v>22836</v>
      </c>
      <c r="E18" s="86" t="s">
        <v>299</v>
      </c>
    </row>
    <row r="19" spans="1:7" ht="33" customHeight="1">
      <c r="A19" s="152"/>
      <c r="B19" s="84">
        <v>8</v>
      </c>
      <c r="C19" s="84" t="s">
        <v>304</v>
      </c>
      <c r="D19" s="90">
        <v>12792</v>
      </c>
      <c r="E19" s="86" t="s">
        <v>299</v>
      </c>
    </row>
    <row r="20" spans="1:7" ht="40.799999999999997" customHeight="1">
      <c r="A20" s="152"/>
      <c r="B20" s="84">
        <v>9</v>
      </c>
      <c r="C20" s="84" t="s">
        <v>305</v>
      </c>
      <c r="D20" s="90">
        <v>5340</v>
      </c>
      <c r="E20" s="137" t="s">
        <v>306</v>
      </c>
    </row>
    <row r="21" spans="1:7" s="85" customFormat="1" ht="48.6" customHeight="1">
      <c r="A21" s="153"/>
      <c r="B21" s="138">
        <v>10</v>
      </c>
      <c r="C21" s="138" t="s">
        <v>307</v>
      </c>
      <c r="D21" s="139">
        <f>D9-156572</f>
        <v>24068</v>
      </c>
      <c r="E21" s="140" t="s">
        <v>361</v>
      </c>
      <c r="F21" s="141">
        <v>16055.92</v>
      </c>
      <c r="G21" s="149" t="s">
        <v>602</v>
      </c>
    </row>
    <row r="22" spans="1:7" ht="17.399999999999999">
      <c r="B22" s="142"/>
      <c r="C22" s="142"/>
      <c r="D22" s="143"/>
      <c r="E22" s="144"/>
      <c r="F22" s="145">
        <v>1844.68</v>
      </c>
      <c r="G22" s="149" t="s">
        <v>602</v>
      </c>
    </row>
    <row r="23" spans="1:7" ht="52.2">
      <c r="B23" s="142"/>
      <c r="C23" s="142"/>
      <c r="D23" s="143"/>
      <c r="E23" s="144"/>
      <c r="F23" s="145">
        <v>11314</v>
      </c>
      <c r="G23" s="149" t="s">
        <v>605</v>
      </c>
    </row>
    <row r="24" spans="1:7" ht="17.399999999999999">
      <c r="B24" s="142"/>
      <c r="C24" s="142"/>
      <c r="D24" s="143"/>
      <c r="E24" s="144"/>
      <c r="F24" s="145">
        <f>SUM(F21:F23)</f>
        <v>29214.6</v>
      </c>
      <c r="G24" s="149" t="s">
        <v>25</v>
      </c>
    </row>
    <row r="25" spans="1:7" ht="32.4">
      <c r="B25" s="142"/>
      <c r="C25" s="142"/>
      <c r="D25" s="143"/>
      <c r="E25" s="144" t="s">
        <v>603</v>
      </c>
      <c r="F25" s="146">
        <f>F24-D21</f>
        <v>5146.5999999999985</v>
      </c>
      <c r="G25" s="150" t="s">
        <v>604</v>
      </c>
    </row>
    <row r="27" spans="1:7">
      <c r="F27" s="3" t="s">
        <v>25</v>
      </c>
    </row>
  </sheetData>
  <mergeCells count="6">
    <mergeCell ref="A12:A21"/>
    <mergeCell ref="A1:E1"/>
    <mergeCell ref="A2:E2"/>
    <mergeCell ref="A4:A8"/>
    <mergeCell ref="A9:C9"/>
    <mergeCell ref="A10:E10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7197-6963-4471-9EEB-7CA4643F0F6A}">
  <dimension ref="G10:J15"/>
  <sheetViews>
    <sheetView topLeftCell="A7" workbookViewId="0">
      <selection activeCell="O31" sqref="O31"/>
    </sheetView>
  </sheetViews>
  <sheetFormatPr defaultRowHeight="13.8"/>
  <cols>
    <col min="9" max="9" width="26.88671875" customWidth="1"/>
  </cols>
  <sheetData>
    <row r="10" spans="7:10">
      <c r="G10" s="212">
        <v>16498</v>
      </c>
      <c r="I10" t="s">
        <v>364</v>
      </c>
      <c r="J10">
        <v>5600</v>
      </c>
    </row>
    <row r="11" spans="7:10">
      <c r="G11" s="212"/>
      <c r="I11" t="s">
        <v>365</v>
      </c>
      <c r="J11">
        <v>6000</v>
      </c>
    </row>
    <row r="12" spans="7:10">
      <c r="G12" s="212"/>
      <c r="I12" t="s">
        <v>366</v>
      </c>
      <c r="J12">
        <v>3000</v>
      </c>
    </row>
    <row r="13" spans="7:10">
      <c r="G13" s="212"/>
      <c r="I13" t="s">
        <v>367</v>
      </c>
      <c r="J13">
        <v>1050</v>
      </c>
    </row>
    <row r="14" spans="7:10">
      <c r="G14" s="64"/>
      <c r="I14" t="s">
        <v>450</v>
      </c>
      <c r="J14">
        <f>J15-J13-J12-J11-J10</f>
        <v>848</v>
      </c>
    </row>
    <row r="15" spans="7:10">
      <c r="J15">
        <v>16498</v>
      </c>
    </row>
  </sheetData>
  <mergeCells count="1">
    <mergeCell ref="G10:G13"/>
  </mergeCells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9DFA-86AB-45B5-87E1-85301BA2D72C}">
  <dimension ref="A1:V39"/>
  <sheetViews>
    <sheetView topLeftCell="A13" workbookViewId="0">
      <selection activeCell="W3" sqref="W3"/>
    </sheetView>
  </sheetViews>
  <sheetFormatPr defaultColWidth="10.109375" defaultRowHeight="13.8"/>
  <cols>
    <col min="1" max="1" width="5.21875" style="30" customWidth="1"/>
    <col min="2" max="2" width="4.44140625" style="30" hidden="1" customWidth="1"/>
    <col min="3" max="3" width="14.5546875" style="30" customWidth="1"/>
    <col min="4" max="4" width="13.5546875" style="30" customWidth="1"/>
    <col min="5" max="6" width="5.6640625" style="30" customWidth="1"/>
    <col min="7" max="7" width="6.6640625" style="30" customWidth="1"/>
    <col min="8" max="8" width="6.33203125" style="30" customWidth="1"/>
    <col min="9" max="9" width="8.5546875" style="30" customWidth="1"/>
    <col min="10" max="10" width="6.88671875" style="30" customWidth="1"/>
    <col min="11" max="11" width="9.109375" style="30" customWidth="1"/>
    <col min="12" max="12" width="7.6640625" style="30" customWidth="1"/>
    <col min="13" max="13" width="9.21875" style="30" customWidth="1"/>
    <col min="14" max="14" width="8.109375" style="30" customWidth="1"/>
    <col min="15" max="15" width="7.6640625" style="30" customWidth="1"/>
    <col min="16" max="16" width="6.6640625" style="30" customWidth="1"/>
    <col min="17" max="17" width="5.88671875" style="30" customWidth="1"/>
    <col min="18" max="20" width="10.21875" style="30" bestFit="1" customWidth="1"/>
    <col min="21" max="21" width="10.44140625" style="30" bestFit="1" customWidth="1"/>
    <col min="22" max="22" width="13.6640625" style="34" customWidth="1"/>
    <col min="23" max="16384" width="10.109375" style="30"/>
  </cols>
  <sheetData>
    <row r="1" spans="1:22" ht="33" customHeight="1">
      <c r="A1" s="222" t="s">
        <v>337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</row>
    <row r="2" spans="1:22" ht="33" customHeight="1">
      <c r="A2" s="217" t="s">
        <v>194</v>
      </c>
      <c r="B2" s="28"/>
      <c r="C2" s="217" t="s">
        <v>84</v>
      </c>
      <c r="D2" s="217" t="s">
        <v>273</v>
      </c>
      <c r="E2" s="223" t="s">
        <v>181</v>
      </c>
      <c r="F2" s="223"/>
      <c r="G2" s="223"/>
      <c r="H2" s="223"/>
      <c r="I2" s="223"/>
      <c r="J2" s="223"/>
      <c r="K2" s="223"/>
      <c r="L2" s="223"/>
      <c r="M2" s="219" t="s">
        <v>447</v>
      </c>
      <c r="N2" s="220"/>
      <c r="O2" s="220"/>
      <c r="P2" s="220"/>
      <c r="Q2" s="220"/>
      <c r="R2" s="220"/>
      <c r="S2" s="220"/>
      <c r="T2" s="221"/>
      <c r="U2" s="217" t="s">
        <v>267</v>
      </c>
      <c r="V2" s="215" t="s">
        <v>51</v>
      </c>
    </row>
    <row r="3" spans="1:22" ht="54" customHeight="1">
      <c r="A3" s="218"/>
      <c r="B3" s="28"/>
      <c r="C3" s="218"/>
      <c r="D3" s="218"/>
      <c r="E3" s="28" t="s">
        <v>215</v>
      </c>
      <c r="F3" s="28" t="s">
        <v>216</v>
      </c>
      <c r="G3" s="28" t="s">
        <v>444</v>
      </c>
      <c r="H3" s="28" t="s">
        <v>445</v>
      </c>
      <c r="I3" s="28" t="s">
        <v>446</v>
      </c>
      <c r="J3" s="28" t="s">
        <v>217</v>
      </c>
      <c r="K3" s="28" t="s">
        <v>249</v>
      </c>
      <c r="L3" s="223"/>
      <c r="M3" s="28" t="s">
        <v>260</v>
      </c>
      <c r="N3" s="28" t="s">
        <v>218</v>
      </c>
      <c r="O3" s="28" t="s">
        <v>219</v>
      </c>
      <c r="P3" s="28" t="s">
        <v>220</v>
      </c>
      <c r="Q3" s="28" t="s">
        <v>177</v>
      </c>
      <c r="R3" s="28" t="s">
        <v>446</v>
      </c>
      <c r="S3" s="28" t="s">
        <v>448</v>
      </c>
      <c r="T3" s="28" t="s">
        <v>249</v>
      </c>
      <c r="U3" s="218"/>
      <c r="V3" s="216"/>
    </row>
    <row r="4" spans="1:22" ht="33" customHeight="1">
      <c r="A4" s="28">
        <v>1</v>
      </c>
      <c r="B4" s="223" t="s">
        <v>244</v>
      </c>
      <c r="C4" s="223"/>
      <c r="D4" s="28">
        <v>13981517572</v>
      </c>
      <c r="E4" s="28">
        <v>2</v>
      </c>
      <c r="F4" s="28">
        <v>4</v>
      </c>
      <c r="G4" s="28">
        <v>39</v>
      </c>
      <c r="H4" s="28">
        <v>60</v>
      </c>
      <c r="I4" s="28">
        <f t="shared" ref="I4:I15" si="0">G4*H4*E4</f>
        <v>4680</v>
      </c>
      <c r="J4" s="66">
        <f>I4*0.6</f>
        <v>2808</v>
      </c>
      <c r="K4" s="28">
        <f t="shared" ref="K4:K12" si="1">I4-J4</f>
        <v>1872</v>
      </c>
      <c r="L4" s="223"/>
      <c r="M4" s="28">
        <v>240</v>
      </c>
      <c r="N4" s="28">
        <v>260</v>
      </c>
      <c r="O4" s="28">
        <v>0</v>
      </c>
      <c r="P4" s="28">
        <v>50</v>
      </c>
      <c r="Q4" s="28">
        <v>96</v>
      </c>
      <c r="R4" s="28">
        <f t="shared" ref="R4:R12" si="2">M4+N4+O4+P4+Q4</f>
        <v>646</v>
      </c>
      <c r="S4" s="28">
        <v>646</v>
      </c>
      <c r="T4" s="28">
        <v>0</v>
      </c>
      <c r="U4" s="29">
        <f>K4</f>
        <v>1872</v>
      </c>
      <c r="V4" s="33"/>
    </row>
    <row r="5" spans="1:22" ht="33" customHeight="1">
      <c r="A5" s="28">
        <v>2</v>
      </c>
      <c r="B5" s="223" t="s">
        <v>257</v>
      </c>
      <c r="C5" s="28" t="s">
        <v>252</v>
      </c>
      <c r="D5" s="28">
        <v>15283454832</v>
      </c>
      <c r="E5" s="28">
        <v>1</v>
      </c>
      <c r="F5" s="28">
        <v>2</v>
      </c>
      <c r="G5" s="28">
        <v>39</v>
      </c>
      <c r="H5" s="28">
        <v>60</v>
      </c>
      <c r="I5" s="28">
        <f>G5*H5*E5</f>
        <v>2340</v>
      </c>
      <c r="J5" s="28">
        <v>300</v>
      </c>
      <c r="K5" s="28">
        <f>I5-J5</f>
        <v>2040</v>
      </c>
      <c r="L5" s="223"/>
      <c r="M5" s="28">
        <f>480/5</f>
        <v>96</v>
      </c>
      <c r="N5" s="28">
        <f>520/5</f>
        <v>104</v>
      </c>
      <c r="O5" s="28">
        <f>80/5</f>
        <v>16</v>
      </c>
      <c r="P5" s="28">
        <f>125/5</f>
        <v>25</v>
      </c>
      <c r="Q5" s="28">
        <f>240/5</f>
        <v>48</v>
      </c>
      <c r="R5" s="28">
        <f t="shared" si="2"/>
        <v>289</v>
      </c>
      <c r="S5" s="28">
        <v>0</v>
      </c>
      <c r="T5" s="28">
        <f>R5</f>
        <v>289</v>
      </c>
      <c r="U5" s="29">
        <f t="shared" ref="U5:U12" si="3">T5+K5</f>
        <v>2329</v>
      </c>
      <c r="V5" s="224" t="s">
        <v>363</v>
      </c>
    </row>
    <row r="6" spans="1:22" ht="33" customHeight="1">
      <c r="A6" s="28">
        <v>3</v>
      </c>
      <c r="B6" s="223"/>
      <c r="C6" s="28" t="s">
        <v>253</v>
      </c>
      <c r="D6" s="28">
        <v>15282954761</v>
      </c>
      <c r="E6" s="28">
        <v>1</v>
      </c>
      <c r="F6" s="28">
        <v>2</v>
      </c>
      <c r="G6" s="28">
        <v>39</v>
      </c>
      <c r="H6" s="28">
        <v>60</v>
      </c>
      <c r="I6" s="28">
        <f>G6*H6*E6</f>
        <v>2340</v>
      </c>
      <c r="J6" s="28">
        <v>300</v>
      </c>
      <c r="K6" s="28">
        <f>I6-J6</f>
        <v>2040</v>
      </c>
      <c r="L6" s="223"/>
      <c r="M6" s="28">
        <f>480/5</f>
        <v>96</v>
      </c>
      <c r="N6" s="28">
        <f>520/5</f>
        <v>104</v>
      </c>
      <c r="O6" s="28">
        <f>80/5</f>
        <v>16</v>
      </c>
      <c r="P6" s="28">
        <f>125/5</f>
        <v>25</v>
      </c>
      <c r="Q6" s="28">
        <f>240/5</f>
        <v>48</v>
      </c>
      <c r="R6" s="28">
        <f t="shared" si="2"/>
        <v>289</v>
      </c>
      <c r="S6" s="28">
        <v>0</v>
      </c>
      <c r="T6" s="28">
        <f>R6</f>
        <v>289</v>
      </c>
      <c r="U6" s="29">
        <f t="shared" si="3"/>
        <v>2329</v>
      </c>
      <c r="V6" s="224"/>
    </row>
    <row r="7" spans="1:22" ht="33" customHeight="1">
      <c r="A7" s="28">
        <v>4</v>
      </c>
      <c r="B7" s="223"/>
      <c r="C7" s="28" t="s">
        <v>254</v>
      </c>
      <c r="D7" s="28">
        <v>19115720771</v>
      </c>
      <c r="E7" s="28">
        <v>1</v>
      </c>
      <c r="F7" s="28">
        <v>2</v>
      </c>
      <c r="G7" s="28">
        <v>39</v>
      </c>
      <c r="H7" s="28">
        <v>60</v>
      </c>
      <c r="I7" s="28">
        <f>G7*H7*E7</f>
        <v>2340</v>
      </c>
      <c r="J7" s="28">
        <v>300</v>
      </c>
      <c r="K7" s="28">
        <f>I7-J7</f>
        <v>2040</v>
      </c>
      <c r="L7" s="223"/>
      <c r="M7" s="28">
        <f>480/5</f>
        <v>96</v>
      </c>
      <c r="N7" s="28">
        <f>520/5</f>
        <v>104</v>
      </c>
      <c r="O7" s="28">
        <f>80/5</f>
        <v>16</v>
      </c>
      <c r="P7" s="28">
        <f>125/5</f>
        <v>25</v>
      </c>
      <c r="Q7" s="28">
        <f>240/5</f>
        <v>48</v>
      </c>
      <c r="R7" s="28">
        <f t="shared" si="2"/>
        <v>289</v>
      </c>
      <c r="S7" s="28">
        <v>0</v>
      </c>
      <c r="T7" s="28">
        <f>R7</f>
        <v>289</v>
      </c>
      <c r="U7" s="29">
        <f t="shared" si="3"/>
        <v>2329</v>
      </c>
      <c r="V7" s="224"/>
    </row>
    <row r="8" spans="1:22" ht="33" customHeight="1">
      <c r="A8" s="28">
        <v>5</v>
      </c>
      <c r="B8" s="223"/>
      <c r="C8" s="28" t="s">
        <v>255</v>
      </c>
      <c r="D8" s="28">
        <v>14780623807</v>
      </c>
      <c r="E8" s="28">
        <v>1</v>
      </c>
      <c r="F8" s="28">
        <v>2</v>
      </c>
      <c r="G8" s="28">
        <v>39</v>
      </c>
      <c r="H8" s="28">
        <v>60</v>
      </c>
      <c r="I8" s="28">
        <f>G8*H8*E8</f>
        <v>2340</v>
      </c>
      <c r="J8" s="28">
        <v>300</v>
      </c>
      <c r="K8" s="28">
        <f>I8-J8</f>
        <v>2040</v>
      </c>
      <c r="L8" s="223"/>
      <c r="M8" s="28">
        <f>480/5</f>
        <v>96</v>
      </c>
      <c r="N8" s="28">
        <f>520/5</f>
        <v>104</v>
      </c>
      <c r="O8" s="28">
        <f>80/5</f>
        <v>16</v>
      </c>
      <c r="P8" s="28">
        <f>125/5</f>
        <v>25</v>
      </c>
      <c r="Q8" s="28">
        <f>240/5</f>
        <v>48</v>
      </c>
      <c r="R8" s="28">
        <f t="shared" si="2"/>
        <v>289</v>
      </c>
      <c r="S8" s="28">
        <v>0</v>
      </c>
      <c r="T8" s="28">
        <f>R8</f>
        <v>289</v>
      </c>
      <c r="U8" s="29">
        <f t="shared" si="3"/>
        <v>2329</v>
      </c>
      <c r="V8" s="224"/>
    </row>
    <row r="9" spans="1:22" ht="33" customHeight="1">
      <c r="A9" s="28">
        <v>6</v>
      </c>
      <c r="B9" s="223"/>
      <c r="C9" s="28" t="s">
        <v>256</v>
      </c>
      <c r="D9" s="28">
        <v>15283436734</v>
      </c>
      <c r="E9" s="28">
        <v>1</v>
      </c>
      <c r="F9" s="28">
        <v>2</v>
      </c>
      <c r="G9" s="28">
        <v>39</v>
      </c>
      <c r="H9" s="28">
        <v>60</v>
      </c>
      <c r="I9" s="28">
        <f>G9*H9*E9</f>
        <v>2340</v>
      </c>
      <c r="J9" s="28">
        <v>300</v>
      </c>
      <c r="K9" s="28">
        <f>I9-J9</f>
        <v>2040</v>
      </c>
      <c r="L9" s="223"/>
      <c r="M9" s="28">
        <f>480/5</f>
        <v>96</v>
      </c>
      <c r="N9" s="28">
        <f>520/5</f>
        <v>104</v>
      </c>
      <c r="O9" s="28">
        <f>80/5</f>
        <v>16</v>
      </c>
      <c r="P9" s="28">
        <f>125/5</f>
        <v>25</v>
      </c>
      <c r="Q9" s="28">
        <f>240/5</f>
        <v>48</v>
      </c>
      <c r="R9" s="28">
        <f t="shared" si="2"/>
        <v>289</v>
      </c>
      <c r="S9" s="28">
        <v>0</v>
      </c>
      <c r="T9" s="28">
        <f>R9</f>
        <v>289</v>
      </c>
      <c r="U9" s="29">
        <f t="shared" si="3"/>
        <v>2329</v>
      </c>
      <c r="V9" s="224"/>
    </row>
    <row r="10" spans="1:22" ht="33" customHeight="1">
      <c r="A10" s="28">
        <v>7</v>
      </c>
      <c r="B10" s="223" t="s">
        <v>245</v>
      </c>
      <c r="C10" s="223"/>
      <c r="D10" s="28">
        <v>13881488484</v>
      </c>
      <c r="E10" s="28">
        <v>1</v>
      </c>
      <c r="F10" s="28">
        <v>2</v>
      </c>
      <c r="G10" s="28">
        <v>39</v>
      </c>
      <c r="H10" s="28">
        <v>60</v>
      </c>
      <c r="I10" s="28">
        <f t="shared" si="0"/>
        <v>2340</v>
      </c>
      <c r="J10" s="28">
        <v>1400</v>
      </c>
      <c r="K10" s="28">
        <f t="shared" si="1"/>
        <v>940</v>
      </c>
      <c r="L10" s="223"/>
      <c r="M10" s="28">
        <f>M4/3</f>
        <v>80</v>
      </c>
      <c r="N10" s="28">
        <v>174</v>
      </c>
      <c r="O10" s="28">
        <v>0</v>
      </c>
      <c r="P10" s="28">
        <v>0</v>
      </c>
      <c r="Q10" s="28">
        <v>48</v>
      </c>
      <c r="R10" s="28">
        <f t="shared" si="2"/>
        <v>302</v>
      </c>
      <c r="S10" s="28">
        <v>0</v>
      </c>
      <c r="T10" s="28">
        <f>R10-S10</f>
        <v>302</v>
      </c>
      <c r="U10" s="29">
        <f t="shared" si="3"/>
        <v>1242</v>
      </c>
      <c r="V10" s="33"/>
    </row>
    <row r="11" spans="1:22" ht="33" customHeight="1">
      <c r="A11" s="28">
        <v>8</v>
      </c>
      <c r="B11" s="223" t="s">
        <v>258</v>
      </c>
      <c r="C11" s="223"/>
      <c r="D11" s="28">
        <v>15283456306</v>
      </c>
      <c r="E11" s="28">
        <v>1</v>
      </c>
      <c r="F11" s="28">
        <v>2</v>
      </c>
      <c r="G11" s="28">
        <v>39</v>
      </c>
      <c r="H11" s="28">
        <v>60</v>
      </c>
      <c r="I11" s="28">
        <f t="shared" si="0"/>
        <v>2340</v>
      </c>
      <c r="J11" s="28">
        <v>1600</v>
      </c>
      <c r="K11" s="28">
        <f t="shared" si="1"/>
        <v>740</v>
      </c>
      <c r="L11" s="223"/>
      <c r="M11" s="28">
        <v>160</v>
      </c>
      <c r="N11" s="28">
        <v>174</v>
      </c>
      <c r="O11" s="28">
        <v>0</v>
      </c>
      <c r="P11" s="28">
        <v>0</v>
      </c>
      <c r="Q11" s="28">
        <v>48</v>
      </c>
      <c r="R11" s="28">
        <f t="shared" si="2"/>
        <v>382</v>
      </c>
      <c r="S11" s="28">
        <v>0</v>
      </c>
      <c r="T11" s="28">
        <f>R11-S11</f>
        <v>382</v>
      </c>
      <c r="U11" s="29">
        <f t="shared" si="3"/>
        <v>1122</v>
      </c>
      <c r="V11" s="33"/>
    </row>
    <row r="12" spans="1:22" ht="33" customHeight="1">
      <c r="A12" s="28">
        <v>9</v>
      </c>
      <c r="B12" s="223" t="s">
        <v>246</v>
      </c>
      <c r="C12" s="223"/>
      <c r="D12" s="28">
        <v>15281483382</v>
      </c>
      <c r="E12" s="28">
        <v>3</v>
      </c>
      <c r="F12" s="28">
        <v>6</v>
      </c>
      <c r="G12" s="28">
        <v>39</v>
      </c>
      <c r="H12" s="28">
        <v>60</v>
      </c>
      <c r="I12" s="28">
        <f t="shared" si="0"/>
        <v>7020</v>
      </c>
      <c r="J12" s="28">
        <v>5080</v>
      </c>
      <c r="K12" s="28">
        <f t="shared" si="1"/>
        <v>1940</v>
      </c>
      <c r="L12" s="223"/>
      <c r="M12" s="28">
        <v>240</v>
      </c>
      <c r="N12" s="28">
        <v>260</v>
      </c>
      <c r="O12" s="28">
        <v>0</v>
      </c>
      <c r="P12" s="28">
        <v>150</v>
      </c>
      <c r="Q12" s="28">
        <v>48</v>
      </c>
      <c r="R12" s="28">
        <f t="shared" si="2"/>
        <v>698</v>
      </c>
      <c r="S12" s="28">
        <v>0</v>
      </c>
      <c r="T12" s="28">
        <f>R12-S12</f>
        <v>698</v>
      </c>
      <c r="U12" s="29">
        <f t="shared" si="3"/>
        <v>2638</v>
      </c>
      <c r="V12" s="33"/>
    </row>
    <row r="13" spans="1:22" ht="33" customHeight="1">
      <c r="A13" s="28">
        <v>10</v>
      </c>
      <c r="B13" s="223" t="s">
        <v>268</v>
      </c>
      <c r="C13" s="223"/>
      <c r="D13" s="28">
        <v>18009205850</v>
      </c>
      <c r="E13" s="28">
        <v>1</v>
      </c>
      <c r="F13" s="28">
        <v>2</v>
      </c>
      <c r="G13" s="28">
        <v>39</v>
      </c>
      <c r="H13" s="28">
        <v>60</v>
      </c>
      <c r="I13" s="28">
        <f t="shared" si="0"/>
        <v>2340</v>
      </c>
      <c r="J13" s="28">
        <v>1400</v>
      </c>
      <c r="K13" s="28">
        <f>I13-J13</f>
        <v>940</v>
      </c>
      <c r="L13" s="223"/>
      <c r="M13" s="28">
        <v>160</v>
      </c>
      <c r="N13" s="28">
        <v>174</v>
      </c>
      <c r="O13" s="28">
        <v>0</v>
      </c>
      <c r="P13" s="28">
        <v>0</v>
      </c>
      <c r="Q13" s="28">
        <v>48</v>
      </c>
      <c r="R13" s="28">
        <v>300</v>
      </c>
      <c r="S13" s="28">
        <v>300</v>
      </c>
      <c r="T13" s="28">
        <v>0</v>
      </c>
      <c r="U13" s="29">
        <v>940</v>
      </c>
      <c r="V13" s="33" t="s">
        <v>272</v>
      </c>
    </row>
    <row r="14" spans="1:22" ht="33" customHeight="1">
      <c r="A14" s="28">
        <v>11</v>
      </c>
      <c r="B14" s="223" t="s">
        <v>243</v>
      </c>
      <c r="C14" s="223"/>
      <c r="D14" s="28">
        <v>18282887041</v>
      </c>
      <c r="E14" s="28">
        <v>0.5</v>
      </c>
      <c r="F14" s="28">
        <v>1</v>
      </c>
      <c r="G14" s="28">
        <v>39</v>
      </c>
      <c r="H14" s="28">
        <v>60</v>
      </c>
      <c r="I14" s="28">
        <f t="shared" si="0"/>
        <v>1170</v>
      </c>
      <c r="J14" s="28">
        <v>750</v>
      </c>
      <c r="K14" s="28">
        <f>I14-J14</f>
        <v>420</v>
      </c>
      <c r="L14" s="223"/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9">
        <f>R14+K14</f>
        <v>420</v>
      </c>
      <c r="V14" s="33"/>
    </row>
    <row r="15" spans="1:22" ht="33" customHeight="1">
      <c r="A15" s="28">
        <v>12</v>
      </c>
      <c r="B15" s="223" t="s">
        <v>247</v>
      </c>
      <c r="C15" s="223"/>
      <c r="D15" s="28"/>
      <c r="E15" s="28">
        <v>0.5</v>
      </c>
      <c r="F15" s="28">
        <v>1</v>
      </c>
      <c r="G15" s="28">
        <v>39</v>
      </c>
      <c r="H15" s="28">
        <v>60</v>
      </c>
      <c r="I15" s="28">
        <f t="shared" si="0"/>
        <v>1170</v>
      </c>
      <c r="J15" s="28">
        <v>750</v>
      </c>
      <c r="K15" s="28">
        <f>I15-J15</f>
        <v>420</v>
      </c>
      <c r="L15" s="223"/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9">
        <v>420</v>
      </c>
      <c r="V15" s="33"/>
    </row>
    <row r="16" spans="1:22" ht="33" customHeight="1">
      <c r="A16" s="28">
        <v>13</v>
      </c>
      <c r="B16" s="223" t="s">
        <v>105</v>
      </c>
      <c r="C16" s="223"/>
      <c r="D16" s="28">
        <v>13795659318</v>
      </c>
      <c r="E16" s="28">
        <v>9</v>
      </c>
      <c r="F16" s="28">
        <v>27</v>
      </c>
      <c r="G16" s="28">
        <v>39</v>
      </c>
      <c r="H16" s="28">
        <v>60</v>
      </c>
      <c r="I16" s="28">
        <v>24375</v>
      </c>
      <c r="J16" s="28">
        <v>0</v>
      </c>
      <c r="K16" s="28">
        <f>I16-J16</f>
        <v>24375</v>
      </c>
      <c r="L16" s="223"/>
      <c r="M16" s="28">
        <v>720</v>
      </c>
      <c r="N16" s="28">
        <v>780</v>
      </c>
      <c r="O16" s="28">
        <v>0</v>
      </c>
      <c r="P16" s="28">
        <v>500</v>
      </c>
      <c r="Q16" s="28">
        <v>0</v>
      </c>
      <c r="R16" s="28">
        <f>M16+N16+P16</f>
        <v>2000</v>
      </c>
      <c r="S16" s="28">
        <v>2000</v>
      </c>
      <c r="T16" s="28">
        <v>0</v>
      </c>
      <c r="U16" s="29">
        <f>K16</f>
        <v>24375</v>
      </c>
      <c r="V16" s="33" t="s">
        <v>338</v>
      </c>
    </row>
    <row r="17" spans="1:22" ht="33" customHeight="1">
      <c r="A17" s="28">
        <v>14</v>
      </c>
      <c r="B17" s="223" t="s">
        <v>269</v>
      </c>
      <c r="C17" s="223"/>
      <c r="D17" s="28">
        <v>15760291301</v>
      </c>
      <c r="E17" s="28">
        <v>2</v>
      </c>
      <c r="F17" s="28"/>
      <c r="G17" s="28">
        <v>10</v>
      </c>
      <c r="H17" s="28">
        <v>70</v>
      </c>
      <c r="I17" s="28">
        <v>700</v>
      </c>
      <c r="J17" s="28">
        <v>700</v>
      </c>
      <c r="K17" s="28">
        <v>0</v>
      </c>
      <c r="L17" s="223"/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33"/>
    </row>
    <row r="18" spans="1:22" ht="54.6" customHeight="1">
      <c r="A18" s="223">
        <v>15</v>
      </c>
      <c r="B18" s="223" t="s">
        <v>248</v>
      </c>
      <c r="C18" s="223"/>
      <c r="D18" s="223">
        <v>14726636626</v>
      </c>
      <c r="E18" s="28">
        <v>50</v>
      </c>
      <c r="F18" s="28">
        <v>100</v>
      </c>
      <c r="G18" s="28">
        <v>39</v>
      </c>
      <c r="H18" s="28">
        <v>60</v>
      </c>
      <c r="I18" s="28">
        <f>G18*H18*E18</f>
        <v>117000</v>
      </c>
      <c r="J18" s="28">
        <v>70000</v>
      </c>
      <c r="K18" s="28">
        <f>I18-J18</f>
        <v>47000</v>
      </c>
      <c r="L18" s="223"/>
      <c r="M18" s="28">
        <v>4080</v>
      </c>
      <c r="N18" s="28">
        <v>4420</v>
      </c>
      <c r="O18" s="28">
        <v>800</v>
      </c>
      <c r="P18" s="28">
        <v>2500</v>
      </c>
      <c r="Q18" s="28">
        <v>0</v>
      </c>
      <c r="R18" s="28">
        <v>11400</v>
      </c>
      <c r="S18" s="28">
        <v>11400</v>
      </c>
      <c r="T18" s="28">
        <v>0</v>
      </c>
      <c r="U18" s="28">
        <f>K18</f>
        <v>47000</v>
      </c>
      <c r="V18" s="33" t="s">
        <v>270</v>
      </c>
    </row>
    <row r="19" spans="1:22" ht="33" customHeight="1">
      <c r="A19" s="223"/>
      <c r="B19" s="223"/>
      <c r="C19" s="223"/>
      <c r="D19" s="223"/>
      <c r="E19" s="28">
        <v>35</v>
      </c>
      <c r="F19" s="28">
        <v>17.5</v>
      </c>
      <c r="G19" s="28">
        <v>39</v>
      </c>
      <c r="H19" s="28">
        <v>60</v>
      </c>
      <c r="I19" s="28">
        <f>G19*30*F19</f>
        <v>20475</v>
      </c>
      <c r="J19" s="28">
        <v>0</v>
      </c>
      <c r="K19" s="28">
        <f>I19-J19</f>
        <v>20475</v>
      </c>
      <c r="L19" s="223"/>
      <c r="M19" s="28">
        <v>2400</v>
      </c>
      <c r="N19" s="28">
        <v>2600</v>
      </c>
      <c r="O19" s="28">
        <v>0</v>
      </c>
      <c r="P19" s="28">
        <v>1000</v>
      </c>
      <c r="Q19" s="28">
        <v>720</v>
      </c>
      <c r="R19" s="28">
        <v>5000</v>
      </c>
      <c r="S19" s="28">
        <v>0</v>
      </c>
      <c r="T19" s="28">
        <v>5000</v>
      </c>
      <c r="U19" s="28">
        <f>T19+K19</f>
        <v>25475</v>
      </c>
      <c r="V19" s="33" t="s">
        <v>271</v>
      </c>
    </row>
    <row r="20" spans="1:22" s="31" customFormat="1" ht="37.799999999999997" customHeight="1">
      <c r="E20" s="32">
        <f>SUM(E4:E19)</f>
        <v>110</v>
      </c>
      <c r="F20" s="32"/>
      <c r="G20" s="32"/>
      <c r="H20" s="32"/>
      <c r="I20" s="82">
        <f>SUM(I4:I19)</f>
        <v>195310</v>
      </c>
      <c r="J20" s="82">
        <f>SUM(J4:J19)</f>
        <v>85988</v>
      </c>
      <c r="K20" s="82">
        <f>SUM(K4:K19)</f>
        <v>109322</v>
      </c>
      <c r="M20" s="32">
        <f t="shared" ref="M20:U20" si="4">SUM(M4:M19)</f>
        <v>8560</v>
      </c>
      <c r="N20" s="32">
        <f t="shared" si="4"/>
        <v>9362</v>
      </c>
      <c r="O20" s="32">
        <f t="shared" si="4"/>
        <v>880</v>
      </c>
      <c r="P20" s="32">
        <f t="shared" si="4"/>
        <v>4325</v>
      </c>
      <c r="Q20" s="32">
        <f t="shared" si="4"/>
        <v>1248</v>
      </c>
      <c r="R20" s="82">
        <f t="shared" si="4"/>
        <v>22173</v>
      </c>
      <c r="S20" s="82">
        <f t="shared" si="4"/>
        <v>14346</v>
      </c>
      <c r="T20" s="82">
        <f t="shared" si="4"/>
        <v>7827</v>
      </c>
      <c r="U20" s="32">
        <f t="shared" si="4"/>
        <v>117149</v>
      </c>
      <c r="V20" s="34"/>
    </row>
    <row r="21" spans="1:22">
      <c r="T21" s="30" t="s">
        <v>25</v>
      </c>
    </row>
    <row r="22" spans="1:22">
      <c r="K22" s="30" t="s">
        <v>25</v>
      </c>
      <c r="M22" s="30" t="s">
        <v>25</v>
      </c>
      <c r="T22" s="30" t="s">
        <v>25</v>
      </c>
      <c r="U22" s="30" t="s">
        <v>25</v>
      </c>
    </row>
    <row r="23" spans="1:22">
      <c r="T23" s="30" t="s">
        <v>25</v>
      </c>
    </row>
    <row r="24" spans="1:22">
      <c r="K24" s="154" t="s">
        <v>142</v>
      </c>
      <c r="L24" s="154"/>
      <c r="M24" s="154"/>
      <c r="N24" s="154"/>
      <c r="O24" s="154"/>
      <c r="P24" s="154"/>
      <c r="Q24" s="154"/>
      <c r="R24" s="154"/>
      <c r="S24" s="154"/>
    </row>
    <row r="25" spans="1:22" ht="22.8" customHeight="1">
      <c r="K25" s="154"/>
      <c r="L25" s="154"/>
      <c r="M25" s="154"/>
      <c r="N25" s="154"/>
      <c r="O25" s="154"/>
      <c r="P25" s="154"/>
      <c r="Q25" s="154"/>
      <c r="R25" s="154"/>
      <c r="S25" s="154"/>
    </row>
    <row r="26" spans="1:22" ht="22.8" customHeight="1" thickBot="1">
      <c r="K26" s="154"/>
      <c r="L26" s="154"/>
      <c r="M26" s="154"/>
      <c r="N26" s="154"/>
      <c r="O26" s="154"/>
      <c r="P26" s="154"/>
      <c r="Q26" s="154"/>
      <c r="R26" s="154"/>
      <c r="S26" s="154"/>
    </row>
    <row r="27" spans="1:22" ht="20.399999999999999">
      <c r="L27" s="228" t="s">
        <v>149</v>
      </c>
      <c r="M27" s="229"/>
      <c r="N27" s="229"/>
      <c r="O27" s="229"/>
      <c r="P27" s="229"/>
      <c r="Q27" s="229"/>
      <c r="R27" s="229"/>
      <c r="S27" s="229"/>
      <c r="T27" s="230"/>
    </row>
    <row r="28" spans="1:22" ht="20.399999999999999">
      <c r="L28" s="231" t="s">
        <v>148</v>
      </c>
      <c r="M28" s="232"/>
      <c r="N28" s="232"/>
      <c r="O28" s="232"/>
      <c r="P28" s="232"/>
      <c r="Q28" s="232"/>
      <c r="R28" s="232"/>
      <c r="S28" s="232"/>
      <c r="T28" s="35"/>
    </row>
    <row r="29" spans="1:22" ht="20.399999999999999">
      <c r="L29" s="231" t="s">
        <v>150</v>
      </c>
      <c r="M29" s="232"/>
      <c r="N29" s="232"/>
      <c r="O29" s="232"/>
      <c r="P29" s="232"/>
      <c r="Q29" s="232"/>
      <c r="R29" s="232"/>
      <c r="S29" s="232"/>
      <c r="T29" s="35"/>
    </row>
    <row r="30" spans="1:22" ht="20.399999999999999">
      <c r="L30" s="231" t="s">
        <v>151</v>
      </c>
      <c r="M30" s="232"/>
      <c r="N30" s="232"/>
      <c r="O30" s="232"/>
      <c r="P30" s="232"/>
      <c r="Q30" s="232"/>
      <c r="R30" s="232"/>
      <c r="S30" s="62"/>
      <c r="T30" s="35"/>
    </row>
    <row r="31" spans="1:22" ht="31.2" customHeight="1">
      <c r="L31" s="233" t="s">
        <v>143</v>
      </c>
      <c r="M31" s="234"/>
      <c r="N31" s="234"/>
      <c r="O31" s="234"/>
      <c r="P31" s="234"/>
      <c r="Q31" s="234"/>
      <c r="R31" s="234"/>
      <c r="S31" s="234"/>
      <c r="T31" s="35"/>
    </row>
    <row r="32" spans="1:22" ht="15.6">
      <c r="L32" s="36" t="s">
        <v>308</v>
      </c>
      <c r="M32" s="63"/>
      <c r="N32" s="63"/>
      <c r="O32" s="63"/>
      <c r="P32" s="63"/>
      <c r="Q32" s="63"/>
      <c r="R32" s="63"/>
      <c r="S32" s="62"/>
      <c r="T32" s="35"/>
    </row>
    <row r="33" spans="3:20" ht="16.2" thickBot="1">
      <c r="L33" s="225" t="s">
        <v>309</v>
      </c>
      <c r="M33" s="226"/>
      <c r="N33" s="226"/>
      <c r="O33" s="226"/>
      <c r="P33" s="226"/>
      <c r="Q33" s="226"/>
      <c r="R33" s="226"/>
      <c r="S33" s="226"/>
      <c r="T33" s="227"/>
    </row>
    <row r="36" spans="3:20">
      <c r="C36" s="30" t="s">
        <v>449</v>
      </c>
    </row>
    <row r="37" spans="3:20" ht="69">
      <c r="C37" s="28" t="s">
        <v>260</v>
      </c>
      <c r="D37" s="28" t="s">
        <v>218</v>
      </c>
      <c r="E37" s="28" t="s">
        <v>219</v>
      </c>
      <c r="F37" s="28" t="s">
        <v>220</v>
      </c>
      <c r="G37" s="28" t="s">
        <v>177</v>
      </c>
    </row>
    <row r="38" spans="3:20" ht="41.4">
      <c r="C38" s="28" t="s">
        <v>259</v>
      </c>
      <c r="D38" s="28" t="s">
        <v>262</v>
      </c>
      <c r="E38" s="28" t="s">
        <v>264</v>
      </c>
      <c r="F38" s="28" t="s">
        <v>221</v>
      </c>
      <c r="G38" s="28" t="s">
        <v>265</v>
      </c>
    </row>
    <row r="39" spans="3:20" ht="27.6">
      <c r="C39" s="28" t="s">
        <v>261</v>
      </c>
      <c r="D39" s="28" t="s">
        <v>263</v>
      </c>
      <c r="E39" s="28" t="s">
        <v>222</v>
      </c>
      <c r="F39" s="28" t="s">
        <v>223</v>
      </c>
      <c r="G39" s="28" t="s">
        <v>266</v>
      </c>
    </row>
  </sheetData>
  <mergeCells count="30">
    <mergeCell ref="B16:C16"/>
    <mergeCell ref="K24:S26"/>
    <mergeCell ref="L33:T33"/>
    <mergeCell ref="L27:T27"/>
    <mergeCell ref="L28:S28"/>
    <mergeCell ref="L29:S29"/>
    <mergeCell ref="L30:R30"/>
    <mergeCell ref="L31:S31"/>
    <mergeCell ref="A1:V1"/>
    <mergeCell ref="L2:L19"/>
    <mergeCell ref="B15:C15"/>
    <mergeCell ref="B4:C4"/>
    <mergeCell ref="B5:B9"/>
    <mergeCell ref="B10:C10"/>
    <mergeCell ref="E2:K2"/>
    <mergeCell ref="B17:C17"/>
    <mergeCell ref="A18:A19"/>
    <mergeCell ref="B18:C19"/>
    <mergeCell ref="D18:D19"/>
    <mergeCell ref="V5:V9"/>
    <mergeCell ref="B11:C11"/>
    <mergeCell ref="B12:C12"/>
    <mergeCell ref="B13:C13"/>
    <mergeCell ref="B14:C14"/>
    <mergeCell ref="V2:V3"/>
    <mergeCell ref="A2:A3"/>
    <mergeCell ref="C2:C3"/>
    <mergeCell ref="D2:D3"/>
    <mergeCell ref="M2:T2"/>
    <mergeCell ref="U2:U3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B5FDF-E516-40B7-9B8C-05BD607EAA77}">
  <dimension ref="A1:E10"/>
  <sheetViews>
    <sheetView workbookViewId="0">
      <selection activeCell="D12" sqref="D12"/>
    </sheetView>
  </sheetViews>
  <sheetFormatPr defaultRowHeight="33" customHeight="1"/>
  <cols>
    <col min="1" max="1" width="15.33203125" style="12" customWidth="1"/>
    <col min="2" max="2" width="45.6640625" style="1" customWidth="1"/>
    <col min="3" max="3" width="22.6640625" style="13" customWidth="1"/>
    <col min="4" max="4" width="36.109375" style="14" customWidth="1"/>
    <col min="5" max="5" width="41.77734375" style="27" customWidth="1"/>
    <col min="6" max="16384" width="8.88671875" style="1"/>
  </cols>
  <sheetData>
    <row r="1" spans="1:5" ht="33" customHeight="1">
      <c r="A1" s="235" t="s">
        <v>214</v>
      </c>
      <c r="B1" s="235"/>
      <c r="C1" s="235"/>
      <c r="D1" s="235"/>
    </row>
    <row r="2" spans="1:5" ht="33" customHeight="1">
      <c r="A2" s="9" t="s">
        <v>194</v>
      </c>
      <c r="B2" s="9" t="s">
        <v>50</v>
      </c>
      <c r="C2" s="9" t="s">
        <v>49</v>
      </c>
      <c r="D2" s="9" t="s">
        <v>51</v>
      </c>
    </row>
    <row r="3" spans="1:5" ht="33" customHeight="1">
      <c r="A3" s="9">
        <v>3.3</v>
      </c>
      <c r="B3" s="7" t="s">
        <v>125</v>
      </c>
      <c r="C3" s="10">
        <v>9115.0400000000009</v>
      </c>
      <c r="D3" s="11" t="s">
        <v>193</v>
      </c>
    </row>
    <row r="4" spans="1:5" ht="33" customHeight="1">
      <c r="A4" s="9">
        <v>3.3</v>
      </c>
      <c r="B4" s="7" t="s">
        <v>126</v>
      </c>
      <c r="C4" s="10">
        <v>3724.22</v>
      </c>
      <c r="D4" s="11" t="s">
        <v>193</v>
      </c>
    </row>
    <row r="5" spans="1:5" ht="33" customHeight="1">
      <c r="A5" s="7">
        <v>3.29</v>
      </c>
      <c r="B5" s="7" t="s">
        <v>119</v>
      </c>
      <c r="C5" s="7">
        <v>4000</v>
      </c>
      <c r="D5" s="7" t="s">
        <v>170</v>
      </c>
      <c r="E5" s="236" t="s">
        <v>339</v>
      </c>
    </row>
    <row r="6" spans="1:5" ht="33" customHeight="1">
      <c r="A6" s="9">
        <v>3.3</v>
      </c>
      <c r="B6" s="7" t="s">
        <v>120</v>
      </c>
      <c r="C6" s="7">
        <v>23200</v>
      </c>
      <c r="D6" s="7" t="s">
        <v>170</v>
      </c>
      <c r="E6" s="237"/>
    </row>
    <row r="7" spans="1:5" ht="33" customHeight="1">
      <c r="A7" s="7">
        <v>3.19</v>
      </c>
      <c r="B7" s="7" t="s">
        <v>36</v>
      </c>
      <c r="C7" s="7">
        <v>69440</v>
      </c>
      <c r="D7" s="7" t="s">
        <v>170</v>
      </c>
    </row>
    <row r="8" spans="1:5" ht="33" customHeight="1">
      <c r="A8" s="9">
        <v>4.0199999999999996</v>
      </c>
      <c r="B8" s="7" t="s">
        <v>153</v>
      </c>
      <c r="C8" s="7">
        <v>8383</v>
      </c>
      <c r="D8" s="7" t="s">
        <v>170</v>
      </c>
    </row>
    <row r="9" spans="1:5" ht="33" customHeight="1">
      <c r="A9" s="9">
        <v>4.09</v>
      </c>
      <c r="B9" s="7" t="s">
        <v>192</v>
      </c>
      <c r="C9" s="97">
        <v>300</v>
      </c>
      <c r="D9" s="95" t="s">
        <v>314</v>
      </c>
    </row>
    <row r="10" spans="1:5" ht="33" customHeight="1">
      <c r="C10" s="13">
        <f>SUM(C3:C9)</f>
        <v>118162.26000000001</v>
      </c>
    </row>
  </sheetData>
  <mergeCells count="2">
    <mergeCell ref="A1:D1"/>
    <mergeCell ref="E5:E6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"/>
  <sheetViews>
    <sheetView topLeftCell="A139" workbookViewId="0">
      <selection activeCell="D91" sqref="D91"/>
    </sheetView>
  </sheetViews>
  <sheetFormatPr defaultRowHeight="33" customHeight="1"/>
  <cols>
    <col min="1" max="1" width="23.88671875" style="118" customWidth="1"/>
    <col min="2" max="2" width="48.6640625" style="119" customWidth="1"/>
    <col min="3" max="3" width="22.6640625" style="120" customWidth="1"/>
    <col min="4" max="4" width="60.109375" style="121" customWidth="1"/>
    <col min="5" max="5" width="14.6640625" style="103" customWidth="1"/>
    <col min="6" max="16384" width="8.88671875" style="103"/>
  </cols>
  <sheetData>
    <row r="1" spans="1:4" ht="33" customHeight="1">
      <c r="A1" s="99" t="s">
        <v>0</v>
      </c>
      <c r="B1" s="100" t="s">
        <v>29</v>
      </c>
      <c r="C1" s="101">
        <v>168</v>
      </c>
      <c r="D1" s="102">
        <v>1</v>
      </c>
    </row>
    <row r="2" spans="1:4" ht="33" customHeight="1">
      <c r="A2" s="99" t="s">
        <v>1</v>
      </c>
      <c r="B2" s="100" t="s">
        <v>2</v>
      </c>
      <c r="C2" s="101">
        <v>271</v>
      </c>
      <c r="D2" s="102">
        <v>2</v>
      </c>
    </row>
    <row r="3" spans="1:4" ht="33" customHeight="1">
      <c r="A3" s="99" t="s">
        <v>3</v>
      </c>
      <c r="B3" s="100" t="s">
        <v>2</v>
      </c>
      <c r="C3" s="101">
        <v>244</v>
      </c>
      <c r="D3" s="102">
        <v>3</v>
      </c>
    </row>
    <row r="4" spans="1:4" ht="33" customHeight="1">
      <c r="A4" s="99" t="s">
        <v>4</v>
      </c>
      <c r="B4" s="100" t="s">
        <v>5</v>
      </c>
      <c r="C4" s="101">
        <v>264</v>
      </c>
      <c r="D4" s="240">
        <v>7</v>
      </c>
    </row>
    <row r="5" spans="1:4" ht="33" customHeight="1">
      <c r="A5" s="99" t="s">
        <v>6</v>
      </c>
      <c r="B5" s="100" t="s">
        <v>5</v>
      </c>
      <c r="C5" s="101">
        <v>256</v>
      </c>
      <c r="D5" s="240"/>
    </row>
    <row r="6" spans="1:4" ht="33" customHeight="1">
      <c r="A6" s="99" t="s">
        <v>7</v>
      </c>
      <c r="B6" s="100" t="s">
        <v>2</v>
      </c>
      <c r="C6" s="101">
        <v>225</v>
      </c>
      <c r="D6" s="102">
        <v>6</v>
      </c>
    </row>
    <row r="7" spans="1:4" ht="33" customHeight="1">
      <c r="A7" s="99" t="s">
        <v>8</v>
      </c>
      <c r="B7" s="100" t="s">
        <v>2</v>
      </c>
      <c r="C7" s="101">
        <v>228</v>
      </c>
      <c r="D7" s="102">
        <v>5</v>
      </c>
    </row>
    <row r="8" spans="1:4" ht="33" customHeight="1">
      <c r="A8" s="99" t="s">
        <v>9</v>
      </c>
      <c r="B8" s="100" t="s">
        <v>2</v>
      </c>
      <c r="C8" s="101">
        <v>230</v>
      </c>
      <c r="D8" s="102">
        <v>4</v>
      </c>
    </row>
    <row r="9" spans="1:4" ht="33" customHeight="1">
      <c r="A9" s="104" t="s">
        <v>9</v>
      </c>
      <c r="B9" s="105" t="s">
        <v>10</v>
      </c>
      <c r="C9" s="106">
        <v>12</v>
      </c>
      <c r="D9" s="102">
        <v>16</v>
      </c>
    </row>
    <row r="10" spans="1:4" ht="33" customHeight="1">
      <c r="A10" s="104" t="s">
        <v>9</v>
      </c>
      <c r="B10" s="105" t="s">
        <v>11</v>
      </c>
      <c r="C10" s="106">
        <v>92.5</v>
      </c>
      <c r="D10" s="102">
        <v>15</v>
      </c>
    </row>
    <row r="11" spans="1:4" ht="33" customHeight="1">
      <c r="A11" s="104" t="s">
        <v>61</v>
      </c>
      <c r="B11" s="105" t="s">
        <v>12</v>
      </c>
      <c r="C11" s="106">
        <v>99</v>
      </c>
      <c r="D11" s="102">
        <v>18</v>
      </c>
    </row>
    <row r="12" spans="1:4" ht="33" customHeight="1">
      <c r="A12" s="104" t="s">
        <v>61</v>
      </c>
      <c r="B12" s="105" t="s">
        <v>13</v>
      </c>
      <c r="C12" s="106">
        <v>14</v>
      </c>
      <c r="D12" s="102">
        <v>17</v>
      </c>
    </row>
    <row r="13" spans="1:4" ht="33" customHeight="1">
      <c r="A13" s="104" t="s">
        <v>7</v>
      </c>
      <c r="B13" s="105" t="s">
        <v>14</v>
      </c>
      <c r="C13" s="106">
        <v>563</v>
      </c>
      <c r="D13" s="102">
        <v>12</v>
      </c>
    </row>
    <row r="14" spans="1:4" ht="33" customHeight="1">
      <c r="A14" s="104" t="s">
        <v>7</v>
      </c>
      <c r="B14" s="105" t="s">
        <v>15</v>
      </c>
      <c r="C14" s="106">
        <v>48</v>
      </c>
      <c r="D14" s="102">
        <v>13</v>
      </c>
    </row>
    <row r="15" spans="1:4" ht="33" customHeight="1">
      <c r="A15" s="104" t="s">
        <v>7</v>
      </c>
      <c r="B15" s="105" t="s">
        <v>15</v>
      </c>
      <c r="C15" s="106">
        <v>40</v>
      </c>
      <c r="D15" s="102">
        <v>14</v>
      </c>
    </row>
    <row r="16" spans="1:4" ht="33" customHeight="1">
      <c r="A16" s="104" t="s">
        <v>7</v>
      </c>
      <c r="B16" s="105" t="s">
        <v>16</v>
      </c>
      <c r="C16" s="106">
        <v>51</v>
      </c>
      <c r="D16" s="102">
        <v>9</v>
      </c>
    </row>
    <row r="17" spans="1:5" ht="33" customHeight="1">
      <c r="A17" s="104" t="s">
        <v>62</v>
      </c>
      <c r="B17" s="105" t="s">
        <v>17</v>
      </c>
      <c r="C17" s="106">
        <v>25</v>
      </c>
      <c r="D17" s="102">
        <v>11</v>
      </c>
    </row>
    <row r="18" spans="1:5" ht="33" customHeight="1">
      <c r="A18" s="104" t="s">
        <v>62</v>
      </c>
      <c r="B18" s="105" t="s">
        <v>18</v>
      </c>
      <c r="C18" s="106">
        <v>74</v>
      </c>
      <c r="D18" s="102">
        <v>10</v>
      </c>
    </row>
    <row r="19" spans="1:5" ht="33" customHeight="1">
      <c r="A19" s="104">
        <v>2026.01</v>
      </c>
      <c r="B19" s="105" t="s">
        <v>19</v>
      </c>
      <c r="C19" s="106">
        <v>500</v>
      </c>
      <c r="D19" s="102" t="s">
        <v>30</v>
      </c>
    </row>
    <row r="20" spans="1:5" ht="33" customHeight="1">
      <c r="A20" s="104" t="s">
        <v>1</v>
      </c>
      <c r="B20" s="105" t="s">
        <v>20</v>
      </c>
      <c r="C20" s="106">
        <v>51</v>
      </c>
      <c r="D20" s="102">
        <v>21</v>
      </c>
    </row>
    <row r="21" spans="1:5" ht="33" customHeight="1">
      <c r="A21" s="104" t="s">
        <v>21</v>
      </c>
      <c r="B21" s="107" t="s">
        <v>22</v>
      </c>
      <c r="C21" s="106">
        <v>623</v>
      </c>
      <c r="D21" s="102">
        <v>23</v>
      </c>
    </row>
    <row r="22" spans="1:5" ht="33" customHeight="1">
      <c r="A22" s="104" t="s">
        <v>63</v>
      </c>
      <c r="B22" s="105" t="s">
        <v>23</v>
      </c>
      <c r="C22" s="106">
        <v>99</v>
      </c>
      <c r="D22" s="102">
        <v>20</v>
      </c>
    </row>
    <row r="23" spans="1:5" ht="33" customHeight="1">
      <c r="A23" s="104" t="s">
        <v>63</v>
      </c>
      <c r="B23" s="105" t="s">
        <v>24</v>
      </c>
      <c r="C23" s="106">
        <v>14</v>
      </c>
      <c r="D23" s="102">
        <v>19</v>
      </c>
    </row>
    <row r="24" spans="1:5" ht="33" customHeight="1">
      <c r="A24" s="108">
        <v>2026.03</v>
      </c>
      <c r="B24" s="109" t="s">
        <v>26</v>
      </c>
      <c r="C24" s="106">
        <v>248</v>
      </c>
      <c r="D24" s="102" t="s">
        <v>30</v>
      </c>
    </row>
    <row r="25" spans="1:5" ht="33" customHeight="1">
      <c r="A25" s="108" t="s">
        <v>1</v>
      </c>
      <c r="B25" s="109" t="s">
        <v>26</v>
      </c>
      <c r="C25" s="106">
        <v>120</v>
      </c>
      <c r="D25" s="102" t="s">
        <v>30</v>
      </c>
    </row>
    <row r="26" spans="1:5" ht="33" customHeight="1">
      <c r="A26" s="108" t="s">
        <v>64</v>
      </c>
      <c r="B26" s="110" t="s">
        <v>65</v>
      </c>
      <c r="C26" s="106">
        <v>200</v>
      </c>
      <c r="D26" s="102">
        <v>22</v>
      </c>
    </row>
    <row r="27" spans="1:5" ht="33" customHeight="1">
      <c r="A27" s="99">
        <v>3.15</v>
      </c>
      <c r="B27" s="100" t="s">
        <v>27</v>
      </c>
      <c r="C27" s="101">
        <v>28.3</v>
      </c>
      <c r="D27" s="102">
        <v>25</v>
      </c>
      <c r="E27" s="103" t="s">
        <v>25</v>
      </c>
    </row>
    <row r="28" spans="1:5" ht="33" customHeight="1">
      <c r="A28" s="99">
        <v>3.16</v>
      </c>
      <c r="B28" s="100" t="s">
        <v>28</v>
      </c>
      <c r="C28" s="101">
        <v>200</v>
      </c>
      <c r="D28" s="102">
        <v>8</v>
      </c>
    </row>
    <row r="29" spans="1:5" ht="33" customHeight="1">
      <c r="A29" s="111">
        <v>3.17</v>
      </c>
      <c r="B29" s="100" t="s">
        <v>27</v>
      </c>
      <c r="C29" s="101">
        <v>76.900000000000006</v>
      </c>
      <c r="D29" s="102">
        <v>24</v>
      </c>
      <c r="E29" s="103" t="s">
        <v>31</v>
      </c>
    </row>
    <row r="30" spans="1:5" ht="33" customHeight="1">
      <c r="A30" s="111">
        <v>3.18</v>
      </c>
      <c r="B30" s="112" t="s">
        <v>39</v>
      </c>
      <c r="C30" s="101">
        <v>7</v>
      </c>
      <c r="D30" s="102">
        <v>29</v>
      </c>
    </row>
    <row r="31" spans="1:5" ht="33" customHeight="1">
      <c r="A31" s="111">
        <v>3.18</v>
      </c>
      <c r="B31" s="112" t="s">
        <v>37</v>
      </c>
      <c r="C31" s="101">
        <v>169</v>
      </c>
      <c r="D31" s="102" t="s">
        <v>43</v>
      </c>
    </row>
    <row r="32" spans="1:5" ht="33" customHeight="1">
      <c r="A32" s="111">
        <v>3.18</v>
      </c>
      <c r="B32" s="112" t="s">
        <v>38</v>
      </c>
      <c r="C32" s="101">
        <v>36</v>
      </c>
      <c r="D32" s="102">
        <v>30</v>
      </c>
    </row>
    <row r="33" spans="1:4" ht="33" customHeight="1">
      <c r="A33" s="111">
        <v>3.19</v>
      </c>
      <c r="B33" s="112" t="s">
        <v>40</v>
      </c>
      <c r="C33" s="101">
        <v>9.42</v>
      </c>
      <c r="D33" s="102">
        <v>28</v>
      </c>
    </row>
    <row r="34" spans="1:4" ht="33" customHeight="1">
      <c r="A34" s="111">
        <v>3.19</v>
      </c>
      <c r="B34" s="112" t="s">
        <v>41</v>
      </c>
      <c r="C34" s="101">
        <v>47</v>
      </c>
      <c r="D34" s="102">
        <v>27</v>
      </c>
    </row>
    <row r="35" spans="1:4" ht="33" customHeight="1">
      <c r="A35" s="111">
        <v>3.19</v>
      </c>
      <c r="B35" s="112" t="s">
        <v>42</v>
      </c>
      <c r="C35" s="101">
        <v>24.25</v>
      </c>
      <c r="D35" s="102">
        <v>26</v>
      </c>
    </row>
    <row r="36" spans="1:4" ht="33" customHeight="1">
      <c r="A36" s="111">
        <v>3.18</v>
      </c>
      <c r="B36" s="112" t="s">
        <v>5</v>
      </c>
      <c r="C36" s="241">
        <v>604</v>
      </c>
      <c r="D36" s="238">
        <v>38</v>
      </c>
    </row>
    <row r="37" spans="1:4" ht="33" customHeight="1">
      <c r="A37" s="111">
        <v>3.19</v>
      </c>
      <c r="B37" s="112" t="s">
        <v>5</v>
      </c>
      <c r="C37" s="242"/>
      <c r="D37" s="239"/>
    </row>
    <row r="38" spans="1:4" ht="33" customHeight="1">
      <c r="A38" s="111">
        <v>3.2</v>
      </c>
      <c r="B38" s="112" t="s">
        <v>2</v>
      </c>
      <c r="C38" s="241">
        <v>514</v>
      </c>
      <c r="D38" s="238">
        <v>39</v>
      </c>
    </row>
    <row r="39" spans="1:4" ht="33" customHeight="1">
      <c r="A39" s="111">
        <v>3.21</v>
      </c>
      <c r="B39" s="112" t="s">
        <v>2</v>
      </c>
      <c r="C39" s="242"/>
      <c r="D39" s="239"/>
    </row>
    <row r="40" spans="1:4" ht="33" customHeight="1">
      <c r="A40" s="111">
        <v>3.2</v>
      </c>
      <c r="B40" s="112" t="s">
        <v>59</v>
      </c>
      <c r="C40" s="101">
        <v>18.440000000000001</v>
      </c>
      <c r="D40" s="102">
        <v>35</v>
      </c>
    </row>
    <row r="41" spans="1:4" ht="33" customHeight="1">
      <c r="A41" s="111">
        <v>3.2</v>
      </c>
      <c r="B41" s="112" t="s">
        <v>60</v>
      </c>
      <c r="C41" s="101">
        <v>9.59</v>
      </c>
      <c r="D41" s="102">
        <v>36</v>
      </c>
    </row>
    <row r="42" spans="1:4" ht="33" customHeight="1">
      <c r="A42" s="111">
        <v>3.2</v>
      </c>
      <c r="B42" s="112" t="s">
        <v>76</v>
      </c>
      <c r="C42" s="101">
        <v>320</v>
      </c>
      <c r="D42" s="102">
        <v>34</v>
      </c>
    </row>
    <row r="43" spans="1:4" ht="33" customHeight="1">
      <c r="A43" s="111">
        <v>3.2</v>
      </c>
      <c r="B43" s="112" t="s">
        <v>56</v>
      </c>
      <c r="C43" s="101">
        <v>2142.9</v>
      </c>
      <c r="D43" s="102">
        <v>33</v>
      </c>
    </row>
    <row r="44" spans="1:4" ht="33" customHeight="1">
      <c r="A44" s="111">
        <v>3.2</v>
      </c>
      <c r="B44" s="112" t="s">
        <v>57</v>
      </c>
      <c r="C44" s="101">
        <v>300</v>
      </c>
      <c r="D44" s="102">
        <v>37</v>
      </c>
    </row>
    <row r="45" spans="1:4" ht="33" customHeight="1">
      <c r="A45" s="111">
        <v>3.21</v>
      </c>
      <c r="B45" s="112" t="s">
        <v>56</v>
      </c>
      <c r="C45" s="101">
        <v>1111.3</v>
      </c>
      <c r="D45" s="238">
        <v>40</v>
      </c>
    </row>
    <row r="46" spans="1:4" ht="33" customHeight="1">
      <c r="A46" s="111">
        <v>3.21</v>
      </c>
      <c r="B46" s="112" t="s">
        <v>56</v>
      </c>
      <c r="C46" s="101">
        <v>470.34</v>
      </c>
      <c r="D46" s="239"/>
    </row>
    <row r="47" spans="1:4" ht="33" customHeight="1">
      <c r="A47" s="111">
        <v>3.21</v>
      </c>
      <c r="B47" s="112" t="s">
        <v>58</v>
      </c>
      <c r="C47" s="101">
        <v>630</v>
      </c>
      <c r="D47" s="102">
        <v>32</v>
      </c>
    </row>
    <row r="48" spans="1:4" ht="33" customHeight="1">
      <c r="A48" s="111">
        <v>3.22</v>
      </c>
      <c r="B48" s="112" t="s">
        <v>164</v>
      </c>
      <c r="C48" s="101">
        <v>720</v>
      </c>
      <c r="D48" s="102" t="s">
        <v>30</v>
      </c>
    </row>
    <row r="49" spans="1:8" ht="33" customHeight="1">
      <c r="A49" s="111">
        <v>3.22</v>
      </c>
      <c r="B49" s="112" t="s">
        <v>72</v>
      </c>
      <c r="C49" s="101">
        <v>100</v>
      </c>
      <c r="D49" s="102" t="s">
        <v>30</v>
      </c>
    </row>
    <row r="50" spans="1:8" ht="33" customHeight="1">
      <c r="A50" s="111">
        <v>3.22</v>
      </c>
      <c r="B50" s="112" t="s">
        <v>73</v>
      </c>
      <c r="C50" s="101">
        <v>200</v>
      </c>
      <c r="D50" s="102" t="s">
        <v>30</v>
      </c>
      <c r="H50" s="103" t="s">
        <v>25</v>
      </c>
    </row>
    <row r="51" spans="1:8" ht="33" customHeight="1">
      <c r="A51" s="111">
        <v>3.23</v>
      </c>
      <c r="B51" s="112" t="s">
        <v>74</v>
      </c>
      <c r="C51" s="101">
        <v>200</v>
      </c>
      <c r="D51" s="102" t="s">
        <v>30</v>
      </c>
    </row>
    <row r="52" spans="1:8" ht="33" customHeight="1">
      <c r="A52" s="111">
        <v>3.23</v>
      </c>
      <c r="B52" s="112" t="s">
        <v>75</v>
      </c>
      <c r="C52" s="101">
        <v>200</v>
      </c>
      <c r="D52" s="102">
        <v>41</v>
      </c>
    </row>
    <row r="53" spans="1:8" ht="33" customHeight="1">
      <c r="A53" s="111">
        <v>3.23</v>
      </c>
      <c r="B53" s="112" t="s">
        <v>77</v>
      </c>
      <c r="C53" s="101">
        <v>367.31</v>
      </c>
      <c r="D53" s="102">
        <v>42</v>
      </c>
    </row>
    <row r="54" spans="1:8" ht="33" customHeight="1">
      <c r="A54" s="111">
        <v>3.23</v>
      </c>
      <c r="B54" s="112" t="s">
        <v>78</v>
      </c>
      <c r="C54" s="101">
        <v>600</v>
      </c>
      <c r="D54" s="102" t="s">
        <v>30</v>
      </c>
    </row>
    <row r="55" spans="1:8" ht="33" customHeight="1">
      <c r="A55" s="111">
        <v>3.23</v>
      </c>
      <c r="B55" s="112" t="s">
        <v>82</v>
      </c>
      <c r="C55" s="101">
        <v>2000</v>
      </c>
      <c r="D55" s="102" t="s">
        <v>83</v>
      </c>
    </row>
    <row r="56" spans="1:8" ht="33" customHeight="1">
      <c r="A56" s="111">
        <v>3.24</v>
      </c>
      <c r="B56" s="112" t="s">
        <v>80</v>
      </c>
      <c r="C56" s="101">
        <v>121.05</v>
      </c>
      <c r="D56" s="102">
        <v>43</v>
      </c>
      <c r="G56" s="103">
        <f>C54+C59+C63+C64+C66+C70</f>
        <v>11140</v>
      </c>
    </row>
    <row r="57" spans="1:8" ht="33" customHeight="1">
      <c r="A57" s="111">
        <v>3.24</v>
      </c>
      <c r="B57" s="112" t="s">
        <v>81</v>
      </c>
      <c r="C57" s="101">
        <v>242</v>
      </c>
      <c r="D57" s="102">
        <v>47</v>
      </c>
    </row>
    <row r="58" spans="1:8" ht="33" customHeight="1">
      <c r="A58" s="111">
        <v>3.24</v>
      </c>
      <c r="B58" s="112" t="s">
        <v>110</v>
      </c>
      <c r="C58" s="101">
        <v>240</v>
      </c>
      <c r="D58" s="102" t="s">
        <v>30</v>
      </c>
    </row>
    <row r="59" spans="1:8" ht="33" customHeight="1">
      <c r="A59" s="111">
        <v>3.24</v>
      </c>
      <c r="B59" s="112" t="s">
        <v>97</v>
      </c>
      <c r="C59" s="101">
        <v>7080</v>
      </c>
      <c r="D59" s="102" t="s">
        <v>30</v>
      </c>
    </row>
    <row r="60" spans="1:8" ht="33" customHeight="1">
      <c r="A60" s="111">
        <v>3.25</v>
      </c>
      <c r="B60" s="112" t="s">
        <v>95</v>
      </c>
      <c r="C60" s="101">
        <v>600</v>
      </c>
      <c r="D60" s="102" t="s">
        <v>30</v>
      </c>
    </row>
    <row r="61" spans="1:8" ht="33" customHeight="1">
      <c r="A61" s="111">
        <v>3.25</v>
      </c>
      <c r="B61" s="112" t="s">
        <v>147</v>
      </c>
      <c r="C61" s="101">
        <v>240</v>
      </c>
      <c r="D61" s="102" t="s">
        <v>30</v>
      </c>
    </row>
    <row r="62" spans="1:8" ht="33" customHeight="1">
      <c r="A62" s="111">
        <v>3.25</v>
      </c>
      <c r="B62" s="112" t="s">
        <v>94</v>
      </c>
      <c r="C62" s="101">
        <v>6000</v>
      </c>
      <c r="D62" s="102">
        <v>71</v>
      </c>
    </row>
    <row r="63" spans="1:8" ht="33" customHeight="1">
      <c r="A63" s="111">
        <v>3.24</v>
      </c>
      <c r="B63" s="112" t="s">
        <v>132</v>
      </c>
      <c r="C63" s="101">
        <v>320</v>
      </c>
      <c r="D63" s="102" t="s">
        <v>30</v>
      </c>
    </row>
    <row r="64" spans="1:8" ht="33" customHeight="1">
      <c r="A64" s="111">
        <v>3.25</v>
      </c>
      <c r="B64" s="112" t="s">
        <v>133</v>
      </c>
      <c r="C64" s="101">
        <v>320</v>
      </c>
      <c r="D64" s="102" t="s">
        <v>30</v>
      </c>
    </row>
    <row r="65" spans="1:7" ht="33" customHeight="1">
      <c r="A65" s="111">
        <v>3.25</v>
      </c>
      <c r="B65" s="112" t="s">
        <v>96</v>
      </c>
      <c r="C65" s="101">
        <v>1300</v>
      </c>
      <c r="D65" s="102" t="s">
        <v>99</v>
      </c>
    </row>
    <row r="66" spans="1:7" ht="33" customHeight="1">
      <c r="A66" s="111">
        <v>3.25</v>
      </c>
      <c r="B66" s="112" t="s">
        <v>97</v>
      </c>
      <c r="C66" s="101">
        <v>2040</v>
      </c>
      <c r="D66" s="102" t="s">
        <v>30</v>
      </c>
      <c r="E66" s="103">
        <v>34</v>
      </c>
      <c r="F66" s="103">
        <v>60</v>
      </c>
      <c r="G66" s="103">
        <f>E66*F66</f>
        <v>2040</v>
      </c>
    </row>
    <row r="67" spans="1:7" ht="33" customHeight="1">
      <c r="A67" s="111">
        <v>3.26</v>
      </c>
      <c r="B67" s="112" t="s">
        <v>106</v>
      </c>
      <c r="C67" s="101">
        <v>80</v>
      </c>
      <c r="D67" s="102" t="s">
        <v>30</v>
      </c>
    </row>
    <row r="68" spans="1:7" ht="33" customHeight="1">
      <c r="A68" s="111">
        <v>3.26</v>
      </c>
      <c r="B68" s="112" t="s">
        <v>98</v>
      </c>
      <c r="C68" s="101">
        <v>350</v>
      </c>
      <c r="D68" s="102" t="s">
        <v>30</v>
      </c>
    </row>
    <row r="69" spans="1:7" ht="33" customHeight="1">
      <c r="A69" s="111">
        <v>3.26</v>
      </c>
      <c r="B69" s="112" t="s">
        <v>109</v>
      </c>
      <c r="C69" s="101">
        <v>264</v>
      </c>
      <c r="D69" s="102">
        <v>49</v>
      </c>
    </row>
    <row r="70" spans="1:7" ht="33" customHeight="1">
      <c r="A70" s="111">
        <v>3.26</v>
      </c>
      <c r="B70" s="112" t="s">
        <v>100</v>
      </c>
      <c r="C70" s="101">
        <v>780</v>
      </c>
      <c r="D70" s="102" t="s">
        <v>30</v>
      </c>
    </row>
    <row r="71" spans="1:7" ht="33" customHeight="1">
      <c r="A71" s="111">
        <v>3.26</v>
      </c>
      <c r="B71" s="112" t="s">
        <v>101</v>
      </c>
      <c r="C71" s="101">
        <v>1140</v>
      </c>
      <c r="D71" s="102" t="s">
        <v>30</v>
      </c>
    </row>
    <row r="72" spans="1:7" ht="33" customHeight="1">
      <c r="A72" s="111">
        <v>3.26</v>
      </c>
      <c r="B72" s="112" t="s">
        <v>102</v>
      </c>
      <c r="C72" s="101">
        <v>500</v>
      </c>
      <c r="D72" s="102" t="s">
        <v>30</v>
      </c>
    </row>
    <row r="73" spans="1:7" ht="33" customHeight="1">
      <c r="A73" s="111">
        <v>3.26</v>
      </c>
      <c r="B73" s="112" t="s">
        <v>103</v>
      </c>
      <c r="C73" s="101">
        <v>480</v>
      </c>
      <c r="D73" s="102" t="s">
        <v>30</v>
      </c>
    </row>
    <row r="74" spans="1:7" ht="33" customHeight="1">
      <c r="A74" s="111">
        <v>3.26</v>
      </c>
      <c r="B74" s="112" t="s">
        <v>104</v>
      </c>
      <c r="C74" s="101">
        <v>240</v>
      </c>
      <c r="D74" s="102" t="s">
        <v>30</v>
      </c>
    </row>
    <row r="75" spans="1:7" ht="33" customHeight="1">
      <c r="A75" s="111">
        <v>3.26</v>
      </c>
      <c r="B75" s="112" t="s">
        <v>107</v>
      </c>
      <c r="C75" s="101">
        <v>287</v>
      </c>
      <c r="D75" s="102" t="s">
        <v>30</v>
      </c>
    </row>
    <row r="76" spans="1:7" ht="33" customHeight="1">
      <c r="A76" s="111">
        <v>3.27</v>
      </c>
      <c r="B76" s="112" t="s">
        <v>108</v>
      </c>
      <c r="C76" s="101">
        <v>126</v>
      </c>
      <c r="D76" s="102" t="s">
        <v>141</v>
      </c>
    </row>
    <row r="77" spans="1:7" ht="33" customHeight="1">
      <c r="A77" s="111">
        <v>3.27</v>
      </c>
      <c r="B77" s="112" t="s">
        <v>134</v>
      </c>
      <c r="C77" s="101">
        <v>4080</v>
      </c>
      <c r="D77" s="102" t="s">
        <v>135</v>
      </c>
    </row>
    <row r="78" spans="1:7" ht="33" customHeight="1">
      <c r="A78" s="111">
        <v>3.28</v>
      </c>
      <c r="B78" s="112" t="s">
        <v>134</v>
      </c>
      <c r="C78" s="101">
        <v>4440</v>
      </c>
      <c r="D78" s="102" t="s">
        <v>135</v>
      </c>
    </row>
    <row r="79" spans="1:7" ht="33" customHeight="1">
      <c r="A79" s="111">
        <v>3.29</v>
      </c>
      <c r="B79" s="112" t="s">
        <v>37</v>
      </c>
      <c r="C79" s="101">
        <v>169</v>
      </c>
      <c r="D79" s="102" t="s">
        <v>140</v>
      </c>
    </row>
    <row r="80" spans="1:7" ht="33" customHeight="1">
      <c r="A80" s="111">
        <v>3.29</v>
      </c>
      <c r="B80" s="112" t="s">
        <v>114</v>
      </c>
      <c r="C80" s="101">
        <v>42</v>
      </c>
      <c r="D80" s="102" t="s">
        <v>118</v>
      </c>
    </row>
    <row r="81" spans="1:8" ht="33" customHeight="1">
      <c r="A81" s="111">
        <v>3.29</v>
      </c>
      <c r="B81" s="112" t="s">
        <v>115</v>
      </c>
      <c r="C81" s="101">
        <v>16.59</v>
      </c>
      <c r="D81" s="102">
        <v>46</v>
      </c>
    </row>
    <row r="82" spans="1:8" ht="33" customHeight="1">
      <c r="A82" s="111">
        <v>3.29</v>
      </c>
      <c r="B82" s="112" t="s">
        <v>116</v>
      </c>
      <c r="C82" s="101">
        <v>22</v>
      </c>
      <c r="D82" s="102" t="s">
        <v>117</v>
      </c>
    </row>
    <row r="83" spans="1:8" ht="33" customHeight="1">
      <c r="A83" s="111">
        <v>3.3</v>
      </c>
      <c r="B83" s="112" t="s">
        <v>115</v>
      </c>
      <c r="C83" s="101">
        <v>15.99</v>
      </c>
      <c r="D83" s="102">
        <v>46</v>
      </c>
    </row>
    <row r="84" spans="1:8" ht="33" customHeight="1">
      <c r="A84" s="111">
        <v>3.3</v>
      </c>
      <c r="B84" s="112" t="s">
        <v>122</v>
      </c>
      <c r="C84" s="101">
        <v>100</v>
      </c>
      <c r="D84" s="102" t="s">
        <v>136</v>
      </c>
    </row>
    <row r="85" spans="1:8" ht="33" customHeight="1">
      <c r="A85" s="111">
        <v>3.3</v>
      </c>
      <c r="B85" s="112" t="s">
        <v>123</v>
      </c>
      <c r="C85" s="101">
        <v>3000</v>
      </c>
      <c r="D85" s="102" t="s">
        <v>368</v>
      </c>
    </row>
    <row r="86" spans="1:8" ht="33" customHeight="1">
      <c r="A86" s="111">
        <v>3.3</v>
      </c>
      <c r="B86" s="112" t="s">
        <v>125</v>
      </c>
      <c r="C86" s="101">
        <v>9115.0400000000009</v>
      </c>
      <c r="D86" s="102" t="s">
        <v>155</v>
      </c>
    </row>
    <row r="87" spans="1:8" ht="33" customHeight="1">
      <c r="A87" s="111">
        <v>3.3</v>
      </c>
      <c r="B87" s="112" t="s">
        <v>126</v>
      </c>
      <c r="C87" s="101">
        <v>3724.22</v>
      </c>
      <c r="D87" s="102" t="s">
        <v>597</v>
      </c>
    </row>
    <row r="88" spans="1:8" ht="33" customHeight="1">
      <c r="A88" s="111">
        <v>3.3</v>
      </c>
      <c r="B88" s="112" t="s">
        <v>137</v>
      </c>
      <c r="C88" s="101">
        <v>396.69</v>
      </c>
      <c r="D88" s="102">
        <v>48</v>
      </c>
    </row>
    <row r="89" spans="1:8" ht="33" customHeight="1">
      <c r="A89" s="111">
        <v>3.3</v>
      </c>
      <c r="B89" s="112" t="s">
        <v>138</v>
      </c>
      <c r="C89" s="101">
        <v>528.66</v>
      </c>
      <c r="D89" s="102">
        <v>60</v>
      </c>
    </row>
    <row r="90" spans="1:8" ht="33" customHeight="1">
      <c r="A90" s="111">
        <v>3.3</v>
      </c>
      <c r="B90" s="112" t="s">
        <v>139</v>
      </c>
      <c r="C90" s="101">
        <v>330</v>
      </c>
      <c r="D90" s="102">
        <v>56</v>
      </c>
    </row>
    <row r="91" spans="1:8" ht="33" customHeight="1">
      <c r="A91" s="111">
        <v>3.31</v>
      </c>
      <c r="B91" s="112" t="s">
        <v>144</v>
      </c>
      <c r="C91" s="101">
        <v>150</v>
      </c>
      <c r="D91" s="102" t="s">
        <v>30</v>
      </c>
    </row>
    <row r="92" spans="1:8" ht="33" customHeight="1">
      <c r="A92" s="111">
        <v>3.31</v>
      </c>
      <c r="B92" s="112" t="s">
        <v>145</v>
      </c>
      <c r="C92" s="101">
        <v>180</v>
      </c>
      <c r="D92" s="102" t="s">
        <v>30</v>
      </c>
    </row>
    <row r="93" spans="1:8" ht="33" customHeight="1">
      <c r="A93" s="111">
        <v>3.31</v>
      </c>
      <c r="B93" s="112" t="s">
        <v>146</v>
      </c>
      <c r="C93" s="101">
        <v>820</v>
      </c>
      <c r="D93" s="102">
        <v>55</v>
      </c>
    </row>
    <row r="94" spans="1:8" ht="33" customHeight="1">
      <c r="A94" s="111">
        <v>4.01</v>
      </c>
      <c r="B94" s="112" t="s">
        <v>152</v>
      </c>
      <c r="C94" s="101">
        <v>113</v>
      </c>
      <c r="D94" s="102" t="s">
        <v>163</v>
      </c>
    </row>
    <row r="95" spans="1:8" ht="33" customHeight="1">
      <c r="A95" s="111">
        <v>4.04</v>
      </c>
      <c r="B95" s="112" t="s">
        <v>161</v>
      </c>
      <c r="C95" s="101">
        <v>670</v>
      </c>
      <c r="D95" s="102">
        <v>59</v>
      </c>
      <c r="H95" s="103" t="s">
        <v>25</v>
      </c>
    </row>
    <row r="96" spans="1:8" ht="64.2" customHeight="1">
      <c r="A96" s="111">
        <v>4.1399999999999997</v>
      </c>
      <c r="B96" s="112" t="s">
        <v>250</v>
      </c>
      <c r="C96" s="101">
        <v>2400</v>
      </c>
      <c r="D96" s="102" t="s">
        <v>30</v>
      </c>
    </row>
    <row r="97" spans="1:8" ht="33" customHeight="1">
      <c r="A97" s="111">
        <v>4.2300000000000004</v>
      </c>
      <c r="B97" s="112" t="s">
        <v>251</v>
      </c>
      <c r="C97" s="101">
        <v>630</v>
      </c>
      <c r="D97" s="102">
        <v>61</v>
      </c>
      <c r="H97" s="103" t="s">
        <v>25</v>
      </c>
    </row>
    <row r="98" spans="1:8" ht="33" customHeight="1">
      <c r="A98" s="111">
        <v>4.2699999999999996</v>
      </c>
      <c r="B98" s="112" t="s">
        <v>274</v>
      </c>
      <c r="C98" s="101">
        <v>100</v>
      </c>
      <c r="D98" s="102" t="s">
        <v>30</v>
      </c>
    </row>
    <row r="99" spans="1:8" ht="33" customHeight="1">
      <c r="A99" s="111">
        <v>4.2699999999999996</v>
      </c>
      <c r="B99" s="112" t="s">
        <v>22</v>
      </c>
      <c r="C99" s="101">
        <v>842</v>
      </c>
      <c r="D99" s="102" t="s">
        <v>285</v>
      </c>
    </row>
    <row r="100" spans="1:8" ht="33" customHeight="1">
      <c r="A100" s="111">
        <v>4.28</v>
      </c>
      <c r="B100" s="112" t="s">
        <v>275</v>
      </c>
      <c r="C100" s="101">
        <v>310</v>
      </c>
      <c r="D100" s="102">
        <v>62</v>
      </c>
    </row>
    <row r="101" spans="1:8" ht="33" customHeight="1">
      <c r="A101" s="111">
        <v>4.28</v>
      </c>
      <c r="B101" s="112" t="s">
        <v>276</v>
      </c>
      <c r="C101" s="101">
        <v>123.6</v>
      </c>
      <c r="D101" s="102">
        <v>63</v>
      </c>
    </row>
    <row r="102" spans="1:8" ht="33" customHeight="1">
      <c r="A102" s="111">
        <v>4.28</v>
      </c>
      <c r="B102" s="112" t="s">
        <v>277</v>
      </c>
      <c r="C102" s="101">
        <v>144</v>
      </c>
      <c r="D102" s="102">
        <v>66</v>
      </c>
    </row>
    <row r="103" spans="1:8" ht="33" customHeight="1">
      <c r="A103" s="111">
        <v>4.28</v>
      </c>
      <c r="B103" s="112" t="s">
        <v>278</v>
      </c>
      <c r="C103" s="101">
        <v>230</v>
      </c>
      <c r="D103" s="102">
        <v>67</v>
      </c>
    </row>
    <row r="104" spans="1:8" ht="33" customHeight="1">
      <c r="A104" s="111">
        <v>4.3</v>
      </c>
      <c r="B104" s="112" t="s">
        <v>279</v>
      </c>
      <c r="C104" s="101">
        <v>540</v>
      </c>
      <c r="D104" s="102" t="s">
        <v>30</v>
      </c>
    </row>
    <row r="105" spans="1:8" ht="33" customHeight="1">
      <c r="A105" s="111">
        <v>4.3</v>
      </c>
      <c r="B105" s="112" t="s">
        <v>280</v>
      </c>
      <c r="C105" s="101">
        <v>120</v>
      </c>
      <c r="D105" s="102" t="s">
        <v>30</v>
      </c>
    </row>
    <row r="106" spans="1:8" ht="33" customHeight="1">
      <c r="A106" s="111">
        <v>4.3</v>
      </c>
      <c r="B106" s="112" t="s">
        <v>283</v>
      </c>
      <c r="C106" s="101">
        <v>395</v>
      </c>
      <c r="D106" s="102">
        <v>65</v>
      </c>
    </row>
    <row r="107" spans="1:8" ht="33" customHeight="1">
      <c r="A107" s="114">
        <v>4.28</v>
      </c>
      <c r="B107" s="112" t="s">
        <v>282</v>
      </c>
      <c r="C107" s="101">
        <v>219</v>
      </c>
      <c r="D107" s="113">
        <v>64</v>
      </c>
    </row>
    <row r="108" spans="1:8" ht="33" customHeight="1">
      <c r="A108" s="114" t="s">
        <v>281</v>
      </c>
      <c r="B108" s="112" t="s">
        <v>323</v>
      </c>
      <c r="C108" s="101">
        <v>547</v>
      </c>
      <c r="D108" s="113">
        <v>78</v>
      </c>
    </row>
    <row r="109" spans="1:8" ht="33" customHeight="1">
      <c r="A109" s="111">
        <v>5.01</v>
      </c>
      <c r="B109" s="112" t="s">
        <v>340</v>
      </c>
      <c r="C109" s="101">
        <v>11490</v>
      </c>
      <c r="D109" s="102" t="s">
        <v>347</v>
      </c>
      <c r="E109" s="103" t="s">
        <v>25</v>
      </c>
      <c r="F109" s="103" t="s">
        <v>25</v>
      </c>
    </row>
    <row r="110" spans="1:8" ht="33" customHeight="1">
      <c r="A110" s="111">
        <v>5.01</v>
      </c>
      <c r="B110" s="112" t="s">
        <v>360</v>
      </c>
      <c r="C110" s="101">
        <v>2197</v>
      </c>
      <c r="D110" s="102" t="s">
        <v>347</v>
      </c>
    </row>
    <row r="111" spans="1:8" ht="33" customHeight="1">
      <c r="A111" s="111">
        <v>4.3</v>
      </c>
      <c r="B111" s="112" t="s">
        <v>109</v>
      </c>
      <c r="C111" s="101">
        <v>264</v>
      </c>
      <c r="D111" s="102">
        <v>72</v>
      </c>
    </row>
    <row r="112" spans="1:8" ht="33" customHeight="1">
      <c r="A112" s="111">
        <v>5.01</v>
      </c>
      <c r="B112" s="112" t="s">
        <v>451</v>
      </c>
      <c r="C112" s="101">
        <v>110</v>
      </c>
      <c r="D112" s="102">
        <v>73</v>
      </c>
    </row>
    <row r="113" spans="1:5" ht="33" customHeight="1">
      <c r="A113" s="111">
        <v>5.0199999999999996</v>
      </c>
      <c r="B113" s="112" t="s">
        <v>278</v>
      </c>
      <c r="C113" s="101">
        <v>249.83</v>
      </c>
      <c r="D113" s="102">
        <v>75</v>
      </c>
    </row>
    <row r="114" spans="1:5" ht="33" customHeight="1">
      <c r="A114" s="111">
        <v>5.03</v>
      </c>
      <c r="B114" s="112" t="s">
        <v>452</v>
      </c>
      <c r="C114" s="101">
        <v>128</v>
      </c>
      <c r="D114" s="102">
        <v>74</v>
      </c>
    </row>
    <row r="115" spans="1:5" ht="33" customHeight="1">
      <c r="A115" s="111" t="s">
        <v>453</v>
      </c>
      <c r="B115" s="112" t="s">
        <v>454</v>
      </c>
      <c r="C115" s="101">
        <v>168</v>
      </c>
      <c r="D115" s="102" t="s">
        <v>30</v>
      </c>
    </row>
    <row r="116" spans="1:5" ht="33" customHeight="1">
      <c r="A116" s="111">
        <v>5.0599999999999996</v>
      </c>
      <c r="B116" s="112" t="s">
        <v>455</v>
      </c>
      <c r="C116" s="101">
        <v>1700</v>
      </c>
      <c r="D116" s="102" t="s">
        <v>527</v>
      </c>
    </row>
    <row r="117" spans="1:5" ht="33" customHeight="1">
      <c r="A117" s="111">
        <v>5.0199999999999996</v>
      </c>
      <c r="B117" s="112" t="s">
        <v>152</v>
      </c>
      <c r="C117" s="101">
        <v>113</v>
      </c>
      <c r="D117" s="102">
        <v>76</v>
      </c>
    </row>
    <row r="118" spans="1:5" ht="33" customHeight="1">
      <c r="A118" s="111">
        <v>5.09</v>
      </c>
      <c r="B118" s="112" t="s">
        <v>528</v>
      </c>
      <c r="C118" s="101">
        <v>113</v>
      </c>
      <c r="D118" s="102" t="s">
        <v>530</v>
      </c>
    </row>
    <row r="119" spans="1:5" ht="33" customHeight="1">
      <c r="A119" s="111">
        <v>5.0999999999999996</v>
      </c>
      <c r="B119" s="112" t="s">
        <v>278</v>
      </c>
      <c r="C119" s="101">
        <v>200</v>
      </c>
      <c r="D119" s="102">
        <v>79</v>
      </c>
    </row>
    <row r="120" spans="1:5" ht="33" customHeight="1">
      <c r="A120" s="122">
        <v>5.0999999999999996</v>
      </c>
      <c r="B120" s="123" t="s">
        <v>531</v>
      </c>
      <c r="C120" s="124">
        <v>0</v>
      </c>
      <c r="D120" s="125" t="s">
        <v>570</v>
      </c>
      <c r="E120" s="126">
        <v>228</v>
      </c>
    </row>
    <row r="121" spans="1:5" ht="33" customHeight="1">
      <c r="A121" s="111">
        <v>5.1100000000000003</v>
      </c>
      <c r="B121" s="112" t="s">
        <v>108</v>
      </c>
      <c r="C121" s="101">
        <v>129</v>
      </c>
      <c r="D121" s="102" t="s">
        <v>529</v>
      </c>
    </row>
    <row r="122" spans="1:5" ht="33" customHeight="1">
      <c r="A122" s="111">
        <v>5.17</v>
      </c>
      <c r="B122" s="112" t="s">
        <v>558</v>
      </c>
      <c r="C122" s="101">
        <v>99</v>
      </c>
      <c r="D122" s="102" t="s">
        <v>578</v>
      </c>
    </row>
    <row r="123" spans="1:5" ht="33" customHeight="1">
      <c r="A123" s="111">
        <v>5.17</v>
      </c>
      <c r="B123" s="112" t="s">
        <v>531</v>
      </c>
      <c r="C123" s="101">
        <v>194</v>
      </c>
      <c r="D123" s="102" t="s">
        <v>561</v>
      </c>
    </row>
    <row r="124" spans="1:5" ht="33" customHeight="1">
      <c r="A124" s="111">
        <v>5.18</v>
      </c>
      <c r="B124" s="112" t="s">
        <v>559</v>
      </c>
      <c r="C124" s="101">
        <v>170</v>
      </c>
      <c r="D124" s="102">
        <v>83</v>
      </c>
    </row>
    <row r="125" spans="1:5" ht="33" customHeight="1">
      <c r="A125" s="111">
        <v>5.18</v>
      </c>
      <c r="B125" s="112" t="s">
        <v>560</v>
      </c>
      <c r="C125" s="101">
        <v>98</v>
      </c>
      <c r="D125" s="102" t="s">
        <v>562</v>
      </c>
    </row>
    <row r="126" spans="1:5" ht="33" customHeight="1">
      <c r="A126" s="111">
        <v>5.18</v>
      </c>
      <c r="B126" s="112" t="s">
        <v>98</v>
      </c>
      <c r="C126" s="101">
        <v>700</v>
      </c>
      <c r="D126" s="102" t="s">
        <v>596</v>
      </c>
    </row>
    <row r="127" spans="1:5" ht="33" customHeight="1">
      <c r="A127" s="111">
        <v>5.2</v>
      </c>
      <c r="B127" s="112" t="s">
        <v>563</v>
      </c>
      <c r="C127" s="101">
        <v>85</v>
      </c>
      <c r="D127" s="102" t="s">
        <v>30</v>
      </c>
    </row>
    <row r="128" spans="1:5" ht="33" customHeight="1">
      <c r="A128" s="111">
        <v>5.2</v>
      </c>
      <c r="B128" s="112" t="s">
        <v>564</v>
      </c>
      <c r="C128" s="101">
        <v>678</v>
      </c>
      <c r="D128" s="102">
        <v>89</v>
      </c>
    </row>
    <row r="129" spans="1:5" ht="33" customHeight="1">
      <c r="A129" s="111">
        <v>5.21</v>
      </c>
      <c r="B129" s="112" t="s">
        <v>565</v>
      </c>
      <c r="C129" s="101">
        <v>15</v>
      </c>
      <c r="D129" s="102" t="s">
        <v>30</v>
      </c>
    </row>
    <row r="130" spans="1:5" ht="33" customHeight="1">
      <c r="A130" s="111">
        <v>5.21</v>
      </c>
      <c r="B130" s="112" t="s">
        <v>566</v>
      </c>
      <c r="C130" s="101">
        <v>20</v>
      </c>
      <c r="D130" s="102" t="s">
        <v>30</v>
      </c>
    </row>
    <row r="131" spans="1:5" ht="33" customHeight="1">
      <c r="A131" s="111">
        <v>5.21</v>
      </c>
      <c r="B131" s="112" t="s">
        <v>567</v>
      </c>
      <c r="C131" s="101">
        <v>51</v>
      </c>
      <c r="D131" s="102">
        <v>87</v>
      </c>
    </row>
    <row r="132" spans="1:5" ht="33" customHeight="1">
      <c r="A132" s="111">
        <v>5.21</v>
      </c>
      <c r="B132" s="112" t="s">
        <v>568</v>
      </c>
      <c r="C132" s="101">
        <v>51</v>
      </c>
      <c r="D132" s="102">
        <v>90</v>
      </c>
    </row>
    <row r="133" spans="1:5" ht="33" customHeight="1">
      <c r="A133" s="111">
        <v>5.21</v>
      </c>
      <c r="B133" s="112" t="s">
        <v>569</v>
      </c>
      <c r="C133" s="101">
        <v>49</v>
      </c>
      <c r="D133" s="102" t="s">
        <v>30</v>
      </c>
    </row>
    <row r="134" spans="1:5" ht="33" customHeight="1">
      <c r="A134" s="111">
        <v>5.21</v>
      </c>
      <c r="B134" s="112" t="s">
        <v>531</v>
      </c>
      <c r="C134" s="101">
        <v>0</v>
      </c>
      <c r="D134" s="102" t="s">
        <v>571</v>
      </c>
      <c r="E134" s="103">
        <v>250</v>
      </c>
    </row>
    <row r="135" spans="1:5" s="117" customFormat="1" ht="33" customHeight="1">
      <c r="A135" s="115">
        <v>5.22</v>
      </c>
      <c r="B135" s="116" t="s">
        <v>575</v>
      </c>
      <c r="C135" s="102">
        <v>28.79</v>
      </c>
      <c r="D135" s="102">
        <v>91</v>
      </c>
    </row>
    <row r="136" spans="1:5" ht="33" customHeight="1">
      <c r="A136" s="111">
        <v>5.22</v>
      </c>
      <c r="B136" s="112" t="s">
        <v>576</v>
      </c>
      <c r="C136" s="101">
        <v>152</v>
      </c>
      <c r="D136" s="102" t="s">
        <v>579</v>
      </c>
    </row>
    <row r="137" spans="1:5" s="117" customFormat="1" ht="33" customHeight="1">
      <c r="A137" s="115">
        <v>5.22</v>
      </c>
      <c r="B137" s="116" t="s">
        <v>577</v>
      </c>
      <c r="C137" s="102">
        <v>41</v>
      </c>
      <c r="D137" s="102">
        <v>92</v>
      </c>
    </row>
    <row r="138" spans="1:5" s="117" customFormat="1" ht="33" customHeight="1">
      <c r="A138" s="115">
        <v>5.27</v>
      </c>
      <c r="B138" s="116" t="s">
        <v>585</v>
      </c>
      <c r="C138" s="102">
        <v>34</v>
      </c>
      <c r="D138" s="102">
        <v>96</v>
      </c>
      <c r="E138" s="117">
        <v>88</v>
      </c>
    </row>
    <row r="139" spans="1:5" s="117" customFormat="1" ht="33" customHeight="1">
      <c r="A139" s="115">
        <v>5.27</v>
      </c>
      <c r="B139" s="116" t="s">
        <v>586</v>
      </c>
      <c r="C139" s="102">
        <v>843</v>
      </c>
      <c r="D139" s="102" t="s">
        <v>594</v>
      </c>
      <c r="E139" s="117">
        <v>755</v>
      </c>
    </row>
    <row r="140" spans="1:5" ht="33" customHeight="1">
      <c r="A140" s="111">
        <v>5.27</v>
      </c>
      <c r="B140" s="112" t="s">
        <v>587</v>
      </c>
      <c r="C140" s="101">
        <v>150</v>
      </c>
      <c r="D140" s="102" t="s">
        <v>30</v>
      </c>
    </row>
    <row r="141" spans="1:5" ht="33" customHeight="1">
      <c r="A141" s="111">
        <v>6.2</v>
      </c>
      <c r="B141" s="112" t="s">
        <v>593</v>
      </c>
      <c r="C141" s="101">
        <v>300</v>
      </c>
      <c r="D141" s="102" t="s">
        <v>30</v>
      </c>
    </row>
    <row r="142" spans="1:5" ht="33" customHeight="1">
      <c r="A142" s="118" t="s">
        <v>111</v>
      </c>
      <c r="B142" s="119">
        <v>94524</v>
      </c>
      <c r="C142" s="120" t="s">
        <v>25</v>
      </c>
      <c r="D142" s="121" t="s">
        <v>25</v>
      </c>
      <c r="E142" s="103" t="s">
        <v>25</v>
      </c>
    </row>
    <row r="143" spans="1:5" ht="33" customHeight="1">
      <c r="A143" s="118" t="s">
        <v>112</v>
      </c>
      <c r="B143" s="119">
        <v>10000</v>
      </c>
      <c r="C143" s="120">
        <f>SUM(C1:C142)</f>
        <v>93749.709999999992</v>
      </c>
      <c r="D143" s="121">
        <f>B142-C143</f>
        <v>774.29000000000815</v>
      </c>
    </row>
    <row r="144" spans="1:5" ht="33" customHeight="1">
      <c r="A144" s="118" t="s">
        <v>127</v>
      </c>
      <c r="B144" s="119">
        <v>10000</v>
      </c>
    </row>
    <row r="145" spans="1:4" ht="33" customHeight="1">
      <c r="A145" s="118" t="s">
        <v>128</v>
      </c>
      <c r="B145" s="119">
        <v>20000</v>
      </c>
    </row>
    <row r="146" spans="1:4" ht="33" customHeight="1">
      <c r="A146" s="118" t="s">
        <v>129</v>
      </c>
      <c r="B146" s="119">
        <v>15000</v>
      </c>
      <c r="C146" s="120">
        <v>4.2699999999999996</v>
      </c>
      <c r="D146" s="121" t="s">
        <v>572</v>
      </c>
    </row>
    <row r="147" spans="1:4" ht="33" customHeight="1">
      <c r="A147" s="118" t="s">
        <v>130</v>
      </c>
      <c r="B147" s="119">
        <v>15000</v>
      </c>
      <c r="C147" s="120">
        <v>5.9</v>
      </c>
      <c r="D147" s="121" t="s">
        <v>573</v>
      </c>
    </row>
    <row r="148" spans="1:4" ht="33" customHeight="1">
      <c r="A148" s="118" t="s">
        <v>346</v>
      </c>
      <c r="B148" s="119">
        <v>20000</v>
      </c>
      <c r="C148" s="120">
        <v>5.21</v>
      </c>
      <c r="D148" s="121" t="s">
        <v>572</v>
      </c>
    </row>
    <row r="149" spans="1:4" ht="33" customHeight="1">
      <c r="A149" s="118" t="s">
        <v>551</v>
      </c>
      <c r="B149" s="119">
        <v>2000</v>
      </c>
    </row>
    <row r="150" spans="1:4" ht="33" customHeight="1">
      <c r="A150" s="118" t="s">
        <v>550</v>
      </c>
      <c r="B150" s="119">
        <v>2524</v>
      </c>
    </row>
  </sheetData>
  <mergeCells count="6">
    <mergeCell ref="D45:D46"/>
    <mergeCell ref="D4:D5"/>
    <mergeCell ref="C36:C37"/>
    <mergeCell ref="D36:D37"/>
    <mergeCell ref="C38:C39"/>
    <mergeCell ref="D38:D39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公司基本户收支情况</vt:lpstr>
      <vt:lpstr>公司股本金</vt:lpstr>
      <vt:lpstr>金银花示范基地</vt:lpstr>
      <vt:lpstr>党参育苗基地</vt:lpstr>
      <vt:lpstr>4月份工资清单（农民）</vt:lpstr>
      <vt:lpstr>元胡试种基地</vt:lpstr>
      <vt:lpstr>党参示范基地</vt:lpstr>
      <vt:lpstr>公司收入</vt:lpstr>
      <vt:lpstr>公司未付款项</vt:lpstr>
      <vt:lpstr>应红林报销</vt:lpstr>
      <vt:lpstr>任总备用金使用明细</vt:lpstr>
      <vt:lpstr>运输发票</vt:lpstr>
      <vt:lpstr>农户信息</vt:lpstr>
      <vt:lpstr>固定资产</vt:lpstr>
      <vt:lpstr>庞备用金使用明细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P1368</dc:creator>
  <cp:lastModifiedBy>P13685877064@outlook.com</cp:lastModifiedBy>
  <cp:lastPrinted>2026-04-07T01:39:14Z</cp:lastPrinted>
  <dcterms:created xsi:type="dcterms:W3CDTF">2015-06-05T18:19:34Z</dcterms:created>
  <dcterms:modified xsi:type="dcterms:W3CDTF">2026-06-19T01:39:15Z</dcterms:modified>
</cp:coreProperties>
</file>